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Копия фл 12.02.21\Учеба\Планування експериментів\"/>
    </mc:Choice>
  </mc:AlternateContent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55" i="2" l="1"/>
  <c r="A56" i="2"/>
  <c r="A43" i="2"/>
  <c r="X37" i="2"/>
  <c r="X8" i="2"/>
  <c r="V9" i="2"/>
  <c r="R37" i="2"/>
  <c r="S37" i="2"/>
  <c r="T37" i="2"/>
  <c r="Q37" i="2"/>
  <c r="U37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8" i="2"/>
  <c r="L37" i="2"/>
  <c r="M37" i="2"/>
  <c r="N37" i="2"/>
  <c r="O37" i="2"/>
  <c r="P37" i="2"/>
  <c r="K37" i="2"/>
  <c r="H37" i="2"/>
  <c r="I37" i="2"/>
  <c r="J37" i="2"/>
  <c r="G37" i="2"/>
  <c r="G8" i="2"/>
  <c r="B25" i="2"/>
  <c r="B26" i="2"/>
  <c r="C27" i="2"/>
  <c r="O27" i="2" s="1"/>
  <c r="C28" i="2"/>
  <c r="O28" i="2" s="1"/>
  <c r="D29" i="2"/>
  <c r="P29" i="2" s="1"/>
  <c r="D30" i="2"/>
  <c r="P30" i="2" s="1"/>
  <c r="E31" i="2"/>
  <c r="E32" i="2"/>
  <c r="O32" i="2" s="1"/>
  <c r="S7" i="1"/>
  <c r="S6" i="1"/>
  <c r="G26" i="1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8" i="2"/>
  <c r="R8" i="1"/>
  <c r="R7" i="1"/>
  <c r="R6" i="1"/>
  <c r="R22" i="1"/>
  <c r="F37" i="2"/>
  <c r="M32" i="2"/>
  <c r="M25" i="2"/>
  <c r="P24" i="2"/>
  <c r="P25" i="2"/>
  <c r="P26" i="2"/>
  <c r="P27" i="2"/>
  <c r="P28" i="2"/>
  <c r="P31" i="2"/>
  <c r="P32" i="2"/>
  <c r="O24" i="2"/>
  <c r="O25" i="2"/>
  <c r="O26" i="2"/>
  <c r="O29" i="2"/>
  <c r="O30" i="2"/>
  <c r="O31" i="2"/>
  <c r="N24" i="2"/>
  <c r="N25" i="2"/>
  <c r="N26" i="2"/>
  <c r="N27" i="2"/>
  <c r="N28" i="2"/>
  <c r="N31" i="2"/>
  <c r="N32" i="2"/>
  <c r="M24" i="2"/>
  <c r="M26" i="2"/>
  <c r="M27" i="2"/>
  <c r="M28" i="2"/>
  <c r="M29" i="2"/>
  <c r="M30" i="2"/>
  <c r="M31" i="2"/>
  <c r="L24" i="2"/>
  <c r="L25" i="2"/>
  <c r="L26" i="2"/>
  <c r="L27" i="2"/>
  <c r="L28" i="2"/>
  <c r="L29" i="2"/>
  <c r="L30" i="2"/>
  <c r="L31" i="2"/>
  <c r="L32" i="2"/>
  <c r="K24" i="2"/>
  <c r="K26" i="2"/>
  <c r="K27" i="2"/>
  <c r="K28" i="2"/>
  <c r="K29" i="2"/>
  <c r="K30" i="2"/>
  <c r="K31" i="2"/>
  <c r="K32" i="2"/>
  <c r="J24" i="2"/>
  <c r="J25" i="2"/>
  <c r="J26" i="2"/>
  <c r="J27" i="2"/>
  <c r="J28" i="2"/>
  <c r="J29" i="2"/>
  <c r="J30" i="2"/>
  <c r="J31" i="2"/>
  <c r="I24" i="2"/>
  <c r="I25" i="2"/>
  <c r="I26" i="2"/>
  <c r="I27" i="2"/>
  <c r="I28" i="2"/>
  <c r="I31" i="2"/>
  <c r="I32" i="2"/>
  <c r="H32" i="2"/>
  <c r="H24" i="2"/>
  <c r="H25" i="2"/>
  <c r="H26" i="2"/>
  <c r="H27" i="2"/>
  <c r="H28" i="2"/>
  <c r="H29" i="2"/>
  <c r="H30" i="2"/>
  <c r="H31" i="2"/>
  <c r="G24" i="2"/>
  <c r="G26" i="2"/>
  <c r="G27" i="2"/>
  <c r="G28" i="2"/>
  <c r="G29" i="2"/>
  <c r="G30" i="2"/>
  <c r="G31" i="2"/>
  <c r="G32" i="2"/>
  <c r="C38" i="1"/>
  <c r="C29" i="1" s="1"/>
  <c r="T6" i="1"/>
  <c r="U6" i="1"/>
  <c r="U24" i="1"/>
  <c r="G23" i="2"/>
  <c r="H23" i="2"/>
  <c r="H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P23" i="2"/>
  <c r="O23" i="2"/>
  <c r="N23" i="2"/>
  <c r="M23" i="2"/>
  <c r="L23" i="2"/>
  <c r="K23" i="2"/>
  <c r="J23" i="2"/>
  <c r="I23" i="2"/>
  <c r="P22" i="2"/>
  <c r="O22" i="2"/>
  <c r="N22" i="2"/>
  <c r="M22" i="2"/>
  <c r="L22" i="2"/>
  <c r="K22" i="2"/>
  <c r="J22" i="2"/>
  <c r="I22" i="2"/>
  <c r="H22" i="2"/>
  <c r="P21" i="2"/>
  <c r="O21" i="2"/>
  <c r="N21" i="2"/>
  <c r="M21" i="2"/>
  <c r="L21" i="2"/>
  <c r="K21" i="2"/>
  <c r="J21" i="2"/>
  <c r="I21" i="2"/>
  <c r="H21" i="2"/>
  <c r="P20" i="2"/>
  <c r="O20" i="2"/>
  <c r="N20" i="2"/>
  <c r="M20" i="2"/>
  <c r="L20" i="2"/>
  <c r="K20" i="2"/>
  <c r="J20" i="2"/>
  <c r="I20" i="2"/>
  <c r="H20" i="2"/>
  <c r="P19" i="2"/>
  <c r="O19" i="2"/>
  <c r="N19" i="2"/>
  <c r="M19" i="2"/>
  <c r="L19" i="2"/>
  <c r="K19" i="2"/>
  <c r="J19" i="2"/>
  <c r="I19" i="2"/>
  <c r="H19" i="2"/>
  <c r="P18" i="2"/>
  <c r="O18" i="2"/>
  <c r="N18" i="2"/>
  <c r="M18" i="2"/>
  <c r="L18" i="2"/>
  <c r="K18" i="2"/>
  <c r="J18" i="2"/>
  <c r="I18" i="2"/>
  <c r="H18" i="2"/>
  <c r="P17" i="2"/>
  <c r="O17" i="2"/>
  <c r="N17" i="2"/>
  <c r="M17" i="2"/>
  <c r="L17" i="2"/>
  <c r="K17" i="2"/>
  <c r="J17" i="2"/>
  <c r="I17" i="2"/>
  <c r="H17" i="2"/>
  <c r="P16" i="2"/>
  <c r="O16" i="2"/>
  <c r="N16" i="2"/>
  <c r="M16" i="2"/>
  <c r="L16" i="2"/>
  <c r="K16" i="2"/>
  <c r="J16" i="2"/>
  <c r="I16" i="2"/>
  <c r="H16" i="2"/>
  <c r="P15" i="2"/>
  <c r="O15" i="2"/>
  <c r="N15" i="2"/>
  <c r="M15" i="2"/>
  <c r="L15" i="2"/>
  <c r="K15" i="2"/>
  <c r="J15" i="2"/>
  <c r="I15" i="2"/>
  <c r="H15" i="2"/>
  <c r="P14" i="2"/>
  <c r="O14" i="2"/>
  <c r="N14" i="2"/>
  <c r="M14" i="2"/>
  <c r="L14" i="2"/>
  <c r="K14" i="2"/>
  <c r="J14" i="2"/>
  <c r="I14" i="2"/>
  <c r="H14" i="2"/>
  <c r="P13" i="2"/>
  <c r="O13" i="2"/>
  <c r="N13" i="2"/>
  <c r="M13" i="2"/>
  <c r="L13" i="2"/>
  <c r="K13" i="2"/>
  <c r="J13" i="2"/>
  <c r="I13" i="2"/>
  <c r="H13" i="2"/>
  <c r="P12" i="2"/>
  <c r="O12" i="2"/>
  <c r="N12" i="2"/>
  <c r="M12" i="2"/>
  <c r="L12" i="2"/>
  <c r="K12" i="2"/>
  <c r="J12" i="2"/>
  <c r="I12" i="2"/>
  <c r="H12" i="2"/>
  <c r="P11" i="2"/>
  <c r="O11" i="2"/>
  <c r="N11" i="2"/>
  <c r="M11" i="2"/>
  <c r="L11" i="2"/>
  <c r="K11" i="2"/>
  <c r="J11" i="2"/>
  <c r="I11" i="2"/>
  <c r="H11" i="2"/>
  <c r="P10" i="2"/>
  <c r="O10" i="2"/>
  <c r="N10" i="2"/>
  <c r="M10" i="2"/>
  <c r="L10" i="2"/>
  <c r="K10" i="2"/>
  <c r="J10" i="2"/>
  <c r="I10" i="2"/>
  <c r="H10" i="2"/>
  <c r="P9" i="2"/>
  <c r="O9" i="2"/>
  <c r="N9" i="2"/>
  <c r="M9" i="2"/>
  <c r="L9" i="2"/>
  <c r="K9" i="2"/>
  <c r="J9" i="2"/>
  <c r="I9" i="2"/>
  <c r="H9" i="2"/>
  <c r="P8" i="2"/>
  <c r="O8" i="2"/>
  <c r="N8" i="2"/>
  <c r="M8" i="2"/>
  <c r="L8" i="2"/>
  <c r="K8" i="2"/>
  <c r="J8" i="2"/>
  <c r="I8" i="2"/>
  <c r="I30" i="2" l="1"/>
  <c r="N30" i="2"/>
  <c r="I29" i="2"/>
  <c r="J32" i="2"/>
  <c r="N29" i="2"/>
  <c r="C25" i="1"/>
  <c r="C26" i="1"/>
  <c r="C27" i="1"/>
  <c r="C28" i="1"/>
  <c r="G25" i="2"/>
  <c r="K25" i="2"/>
  <c r="V8" i="2" l="1"/>
  <c r="W8" i="2" s="1"/>
  <c r="V24" i="2"/>
  <c r="W24" i="2" s="1"/>
  <c r="X24" i="2" s="1"/>
  <c r="V30" i="2"/>
  <c r="W30" i="2" s="1"/>
  <c r="X30" i="2" s="1"/>
  <c r="A44" i="2"/>
  <c r="V26" i="2"/>
  <c r="W26" i="2" s="1"/>
  <c r="X26" i="2" s="1"/>
  <c r="V32" i="2"/>
  <c r="W32" i="2" s="1"/>
  <c r="X32" i="2" s="1"/>
  <c r="V27" i="2"/>
  <c r="W27" i="2" s="1"/>
  <c r="X27" i="2" s="1"/>
  <c r="V29" i="2"/>
  <c r="W29" i="2" s="1"/>
  <c r="X29" i="2" s="1"/>
  <c r="V25" i="2"/>
  <c r="W25" i="2" s="1"/>
  <c r="X25" i="2" s="1"/>
  <c r="V31" i="2"/>
  <c r="W31" i="2" s="1"/>
  <c r="X31" i="2" s="1"/>
  <c r="V28" i="2"/>
  <c r="W28" i="2" s="1"/>
  <c r="X28" i="2" s="1"/>
  <c r="V23" i="2"/>
  <c r="W23" i="2" s="1"/>
  <c r="X23" i="2" s="1"/>
  <c r="V15" i="2"/>
  <c r="W15" i="2" s="1"/>
  <c r="X15" i="2" s="1"/>
  <c r="V17" i="2"/>
  <c r="W17" i="2" s="1"/>
  <c r="X17" i="2" s="1"/>
  <c r="V13" i="2"/>
  <c r="W13" i="2" s="1"/>
  <c r="X13" i="2" s="1"/>
  <c r="V21" i="2"/>
  <c r="W21" i="2" s="1"/>
  <c r="X21" i="2" s="1"/>
  <c r="V22" i="2"/>
  <c r="W22" i="2" s="1"/>
  <c r="X22" i="2" s="1"/>
  <c r="V12" i="2"/>
  <c r="W12" i="2" s="1"/>
  <c r="X12" i="2" s="1"/>
  <c r="V19" i="2"/>
  <c r="W19" i="2" s="1"/>
  <c r="X19" i="2" s="1"/>
  <c r="V18" i="2"/>
  <c r="W18" i="2" s="1"/>
  <c r="X18" i="2" s="1"/>
  <c r="V16" i="2"/>
  <c r="W16" i="2" s="1"/>
  <c r="X16" i="2" s="1"/>
  <c r="V11" i="2"/>
  <c r="W11" i="2" s="1"/>
  <c r="X11" i="2" s="1"/>
  <c r="V14" i="2"/>
  <c r="W14" i="2" s="1"/>
  <c r="X14" i="2" s="1"/>
  <c r="V20" i="2"/>
  <c r="W20" i="2" s="1"/>
  <c r="X20" i="2" s="1"/>
  <c r="W9" i="2"/>
  <c r="X9" i="2" s="1"/>
  <c r="V10" i="2"/>
  <c r="W10" i="2" s="1"/>
  <c r="X10" i="2" s="1"/>
  <c r="U22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42" i="2" l="1"/>
  <c r="A52" i="2"/>
  <c r="B52" i="2" s="1"/>
  <c r="L7" i="1"/>
  <c r="L6" i="1"/>
  <c r="I6" i="1"/>
  <c r="H6" i="1"/>
  <c r="H7" i="1"/>
  <c r="G22" i="1"/>
  <c r="E44" i="2" l="1"/>
  <c r="A45" i="2"/>
  <c r="B45" i="2" s="1"/>
  <c r="B44" i="2"/>
  <c r="A53" i="2"/>
  <c r="B53" i="2" s="1"/>
  <c r="A50" i="2"/>
  <c r="B50" i="2" s="1"/>
  <c r="A48" i="2"/>
  <c r="B48" i="2" s="1"/>
  <c r="A51" i="2"/>
  <c r="B51" i="2" s="1"/>
  <c r="A49" i="2"/>
  <c r="B49" i="2" s="1"/>
  <c r="A46" i="2"/>
  <c r="B46" i="2" s="1"/>
  <c r="A47" i="2"/>
  <c r="B47" i="2" s="1"/>
  <c r="M6" i="1"/>
  <c r="H21" i="1"/>
  <c r="R9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 l="1"/>
  <c r="R11" i="1"/>
  <c r="R16" i="1"/>
  <c r="R18" i="1"/>
  <c r="R10" i="1"/>
  <c r="R20" i="1"/>
  <c r="R12" i="1"/>
  <c r="R14" i="1"/>
  <c r="R21" i="1"/>
  <c r="R17" i="1"/>
  <c r="R13" i="1"/>
  <c r="R19" i="1"/>
  <c r="R15" i="1"/>
  <c r="I22" i="1"/>
  <c r="J22" i="1"/>
  <c r="L22" i="1"/>
  <c r="M22" i="1"/>
  <c r="N22" i="1"/>
  <c r="O22" i="1"/>
  <c r="P22" i="1"/>
  <c r="Q22" i="1"/>
  <c r="K22" i="1"/>
  <c r="U15" i="1" l="1"/>
  <c r="U13" i="1"/>
  <c r="U11" i="1"/>
  <c r="U14" i="1"/>
  <c r="U12" i="1"/>
  <c r="U9" i="1"/>
  <c r="U7" i="1"/>
  <c r="U21" i="1"/>
  <c r="U20" i="1"/>
  <c r="U19" i="1"/>
  <c r="U10" i="1"/>
  <c r="U8" i="1"/>
  <c r="U18" i="1"/>
  <c r="U17" i="1"/>
  <c r="U16" i="1"/>
  <c r="D25" i="1" l="1"/>
  <c r="C37" i="1"/>
  <c r="D26" i="1"/>
  <c r="D27" i="1"/>
  <c r="C34" i="1" l="1"/>
  <c r="D34" i="1" s="1"/>
  <c r="C30" i="1"/>
  <c r="D30" i="1" s="1"/>
  <c r="C31" i="1"/>
  <c r="D31" i="1" s="1"/>
  <c r="D28" i="1"/>
  <c r="C33" i="1"/>
  <c r="D33" i="1" s="1"/>
  <c r="D29" i="1"/>
  <c r="C35" i="1"/>
  <c r="D35" i="1" s="1"/>
  <c r="C32" i="1"/>
  <c r="D32" i="1" s="1"/>
</calcChain>
</file>

<file path=xl/sharedStrings.xml><?xml version="1.0" encoding="utf-8"?>
<sst xmlns="http://schemas.openxmlformats.org/spreadsheetml/2006/main" count="74" uniqueCount="46">
  <si>
    <t>Точка плану</t>
  </si>
  <si>
    <t>Фактори</t>
  </si>
  <si>
    <t>Еліптичний</t>
  </si>
  <si>
    <t>в1</t>
  </si>
  <si>
    <t>в2</t>
  </si>
  <si>
    <t>в3</t>
  </si>
  <si>
    <t>в4</t>
  </si>
  <si>
    <t>в12</t>
  </si>
  <si>
    <t>в13</t>
  </si>
  <si>
    <t>в14</t>
  </si>
  <si>
    <t>в23</t>
  </si>
  <si>
    <t>в24</t>
  </si>
  <si>
    <t>в34</t>
  </si>
  <si>
    <t>k1 (Уu)</t>
  </si>
  <si>
    <t>Х1</t>
  </si>
  <si>
    <t>Х2</t>
  </si>
  <si>
    <t>Х3</t>
  </si>
  <si>
    <t>Х4</t>
  </si>
  <si>
    <t>S2y</t>
  </si>
  <si>
    <t>tp(b0)</t>
  </si>
  <si>
    <t>tp(b1)</t>
  </si>
  <si>
    <t>tp(b2)</t>
  </si>
  <si>
    <t>tp(b3)</t>
  </si>
  <si>
    <t>tp(b4)</t>
  </si>
  <si>
    <t>tp(b12)</t>
  </si>
  <si>
    <t>tp(b13)</t>
  </si>
  <si>
    <t>tp(b14)</t>
  </si>
  <si>
    <t>tp(b23)</t>
  </si>
  <si>
    <t>tp(b24)</t>
  </si>
  <si>
    <t>tp(b34)</t>
  </si>
  <si>
    <t>Sb0</t>
  </si>
  <si>
    <t>Fp</t>
  </si>
  <si>
    <t>y-yregr</t>
  </si>
  <si>
    <t>(y-yregr)^2</t>
  </si>
  <si>
    <t>середньоквадр помилка</t>
  </si>
  <si>
    <t>Середньоквадратичне відхилення для у</t>
  </si>
  <si>
    <t>Sy</t>
  </si>
  <si>
    <r>
      <t>t</t>
    </r>
    <r>
      <rPr>
        <sz val="9"/>
        <color theme="1"/>
        <rFont val="Calibri"/>
        <family val="2"/>
        <charset val="204"/>
        <scheme val="minor"/>
      </rPr>
      <t>T</t>
    </r>
  </si>
  <si>
    <t>Табличний коеф.Ст'юдента</t>
  </si>
  <si>
    <t>Значущ/незначущ</t>
  </si>
  <si>
    <t>Yрозрах</t>
  </si>
  <si>
    <t>незначущий</t>
  </si>
  <si>
    <t>в1^2</t>
  </si>
  <si>
    <t>в2^2</t>
  </si>
  <si>
    <t>в3^2</t>
  </si>
  <si>
    <t>в4^2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</si>
</sst>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1" xfId="0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2" borderId="2" xfId="0" applyFill="1" applyBorder="1"/>
    <xf numFmtId="0" fontId="0" fillId="2" borderId="2" xfId="0" applyNumberFormat="1" applyFill="1" applyBorder="1"/>
    <xf numFmtId="0" fontId="1" fillId="0" borderId="0" xfId="0" applyFont="1"/>
    <xf numFmtId="0" fontId="0" fillId="3" borderId="0" xfId="0" applyFill="1"/>
    <xf numFmtId="0" fontId="0" fillId="0" borderId="0" xfId="0" applyFill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0" fillId="5" borderId="0" xfId="0" applyFill="1"/>
    <xf numFmtId="0" fontId="8" fillId="4" borderId="0" xfId="0" applyFont="1" applyFill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20</xdr:row>
          <xdr:rowOff>220980</xdr:rowOff>
        </xdr:from>
        <xdr:to>
          <xdr:col>5</xdr:col>
          <xdr:colOff>617220</xdr:colOff>
          <xdr:row>22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</xdr:row>
          <xdr:rowOff>0</xdr:rowOff>
        </xdr:from>
        <xdr:to>
          <xdr:col>18</xdr:col>
          <xdr:colOff>0</xdr:colOff>
          <xdr:row>4</xdr:row>
          <xdr:rowOff>289560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23</xdr:row>
          <xdr:rowOff>0</xdr:rowOff>
        </xdr:from>
        <xdr:to>
          <xdr:col>19</xdr:col>
          <xdr:colOff>289560</xdr:colOff>
          <xdr:row>24</xdr:row>
          <xdr:rowOff>76200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35</xdr:row>
          <xdr:rowOff>220980</xdr:rowOff>
        </xdr:from>
        <xdr:to>
          <xdr:col>4</xdr:col>
          <xdr:colOff>617220</xdr:colOff>
          <xdr:row>37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</xdr:row>
          <xdr:rowOff>0</xdr:rowOff>
        </xdr:from>
        <xdr:to>
          <xdr:col>21</xdr:col>
          <xdr:colOff>0</xdr:colOff>
          <xdr:row>6</xdr:row>
          <xdr:rowOff>289560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36</xdr:row>
          <xdr:rowOff>0</xdr:rowOff>
        </xdr:from>
        <xdr:to>
          <xdr:col>4</xdr:col>
          <xdr:colOff>0</xdr:colOff>
          <xdr:row>37</xdr:row>
          <xdr:rowOff>22860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289560</xdr:colOff>
          <xdr:row>42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0" Type="http://schemas.openxmlformats.org/officeDocument/2006/relationships/image" Target="../media/image3.wmf"/><Relationship Id="rId4" Type="http://schemas.openxmlformats.org/officeDocument/2006/relationships/oleObject" Target="../embeddings/oleObject4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38"/>
  <sheetViews>
    <sheetView tabSelected="1" topLeftCell="D10" zoomScale="110" zoomScaleNormal="110" workbookViewId="0">
      <selection activeCell="G37" sqref="G37"/>
    </sheetView>
  </sheetViews>
  <sheetFormatPr defaultRowHeight="14.4" x14ac:dyDescent="0.3"/>
  <cols>
    <col min="1" max="1" width="11.5546875" customWidth="1"/>
    <col min="2" max="2" width="11" customWidth="1"/>
    <col min="3" max="3" width="11.33203125" customWidth="1"/>
    <col min="4" max="4" width="11" customWidth="1"/>
    <col min="5" max="5" width="10.6640625" customWidth="1"/>
    <col min="6" max="6" width="11.109375" customWidth="1"/>
    <col min="7" max="7" width="12.5546875" customWidth="1"/>
    <col min="18" max="18" width="12" bestFit="1" customWidth="1"/>
    <col min="21" max="21" width="8.88671875" customWidth="1"/>
  </cols>
  <sheetData>
    <row r="3" spans="2:21" x14ac:dyDescent="0.3">
      <c r="B3" s="12" t="s">
        <v>0</v>
      </c>
      <c r="C3" s="12" t="s">
        <v>1</v>
      </c>
      <c r="D3" s="12"/>
      <c r="E3" s="12"/>
      <c r="F3" s="12"/>
      <c r="G3" s="1"/>
    </row>
    <row r="4" spans="2:21" x14ac:dyDescent="0.3">
      <c r="B4" s="12"/>
      <c r="C4" s="12"/>
      <c r="D4" s="12"/>
      <c r="E4" s="12"/>
      <c r="F4" s="12"/>
      <c r="G4" s="1" t="s">
        <v>2</v>
      </c>
    </row>
    <row r="5" spans="2:21" x14ac:dyDescent="0.3">
      <c r="B5" s="12"/>
      <c r="C5" s="2" t="s">
        <v>14</v>
      </c>
      <c r="D5" s="1" t="s">
        <v>15</v>
      </c>
      <c r="E5" s="1" t="s">
        <v>16</v>
      </c>
      <c r="F5" s="1" t="s">
        <v>17</v>
      </c>
      <c r="G5" s="3" t="s">
        <v>13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18</v>
      </c>
      <c r="S5" s="4" t="s">
        <v>40</v>
      </c>
      <c r="T5" s="4" t="s">
        <v>32</v>
      </c>
      <c r="U5" s="4" t="s">
        <v>33</v>
      </c>
    </row>
    <row r="6" spans="2:21" x14ac:dyDescent="0.3">
      <c r="B6" s="1">
        <v>1</v>
      </c>
      <c r="C6" s="1">
        <v>1</v>
      </c>
      <c r="D6" s="1">
        <v>1</v>
      </c>
      <c r="E6" s="1">
        <v>1</v>
      </c>
      <c r="F6" s="1">
        <v>1</v>
      </c>
      <c r="G6" s="7">
        <v>7</v>
      </c>
      <c r="H6" s="1">
        <f>C6*G6</f>
        <v>7</v>
      </c>
      <c r="I6" s="1">
        <f>D6*G6</f>
        <v>7</v>
      </c>
      <c r="J6" s="1">
        <f t="shared" ref="J6:J21" si="0">E6*G6</f>
        <v>7</v>
      </c>
      <c r="K6" s="1">
        <f t="shared" ref="K6:K21" si="1">F6*G6</f>
        <v>7</v>
      </c>
      <c r="L6" s="1">
        <f>C6*D6*G6</f>
        <v>7</v>
      </c>
      <c r="M6" s="1">
        <f>C6*E6*G6</f>
        <v>7</v>
      </c>
      <c r="N6" s="1">
        <f t="shared" ref="N6:N21" si="2">C6*F6*G6</f>
        <v>7</v>
      </c>
      <c r="O6" s="1">
        <f t="shared" ref="O6:O21" si="3">D6*E6*G6</f>
        <v>7</v>
      </c>
      <c r="P6" s="1">
        <f t="shared" ref="P6:P21" si="4">D6*F6*G6</f>
        <v>7</v>
      </c>
      <c r="Q6" s="1">
        <f t="shared" ref="Q6:Q21" si="5">E6*F6*G6</f>
        <v>7</v>
      </c>
      <c r="R6" s="1">
        <f>(G6-$G$22)^2</f>
        <v>11.517539062500001</v>
      </c>
      <c r="S6" s="1">
        <f>$G$22+$Q$22*E6*F6</f>
        <v>4.8249999999999993</v>
      </c>
      <c r="T6" s="1">
        <f>G6-S6</f>
        <v>2.1750000000000007</v>
      </c>
      <c r="U6" s="1">
        <f>T6^2</f>
        <v>4.7306250000000034</v>
      </c>
    </row>
    <row r="7" spans="2:21" x14ac:dyDescent="0.3">
      <c r="B7" s="1">
        <v>2</v>
      </c>
      <c r="C7" s="1">
        <v>1</v>
      </c>
      <c r="D7" s="1">
        <v>-1</v>
      </c>
      <c r="E7" s="1">
        <v>1</v>
      </c>
      <c r="F7" s="1">
        <v>1</v>
      </c>
      <c r="G7" s="7">
        <v>7.1</v>
      </c>
      <c r="H7" s="1">
        <f>C7*G7</f>
        <v>7.1</v>
      </c>
      <c r="I7" s="1">
        <f t="shared" ref="I7:I21" si="6">D7*G7</f>
        <v>-7.1</v>
      </c>
      <c r="J7" s="1">
        <f t="shared" si="0"/>
        <v>7.1</v>
      </c>
      <c r="K7" s="1">
        <f t="shared" si="1"/>
        <v>7.1</v>
      </c>
      <c r="L7" s="1">
        <f>C7*D7*G7</f>
        <v>-7.1</v>
      </c>
      <c r="M7" s="1">
        <f t="shared" ref="M7:M21" si="7">C7*E7*G7</f>
        <v>7.1</v>
      </c>
      <c r="N7" s="1">
        <f t="shared" si="2"/>
        <v>7.1</v>
      </c>
      <c r="O7" s="1">
        <f t="shared" si="3"/>
        <v>-7.1</v>
      </c>
      <c r="P7" s="1">
        <f t="shared" si="4"/>
        <v>-7.1</v>
      </c>
      <c r="Q7" s="1">
        <f t="shared" si="5"/>
        <v>7.1</v>
      </c>
      <c r="R7" s="1">
        <f>(G7-$G$22)^2</f>
        <v>12.2062890625</v>
      </c>
      <c r="S7" s="1">
        <f>$G$22+$Q$22*E7*F7</f>
        <v>4.8249999999999993</v>
      </c>
      <c r="T7" s="1">
        <f t="shared" ref="T7:T21" si="8">G7-S7</f>
        <v>2.2750000000000004</v>
      </c>
      <c r="U7" s="1">
        <f t="shared" ref="U7:U21" si="9">T7^2</f>
        <v>5.1756250000000019</v>
      </c>
    </row>
    <row r="8" spans="2:21" x14ac:dyDescent="0.3">
      <c r="B8" s="1">
        <v>3</v>
      </c>
      <c r="C8" s="1">
        <v>-1</v>
      </c>
      <c r="D8" s="1">
        <v>1</v>
      </c>
      <c r="E8" s="1">
        <v>1</v>
      </c>
      <c r="F8" s="1">
        <v>1</v>
      </c>
      <c r="G8" s="8">
        <v>7</v>
      </c>
      <c r="H8" s="1">
        <f t="shared" ref="H8:H20" si="10">C8*G8</f>
        <v>-7</v>
      </c>
      <c r="I8" s="1">
        <f t="shared" si="6"/>
        <v>7</v>
      </c>
      <c r="J8" s="1">
        <f t="shared" si="0"/>
        <v>7</v>
      </c>
      <c r="K8" s="1">
        <f t="shared" si="1"/>
        <v>7</v>
      </c>
      <c r="L8" s="1">
        <f t="shared" ref="L8:L21" si="11">C8*D8*G8</f>
        <v>-7</v>
      </c>
      <c r="M8" s="1">
        <f t="shared" si="7"/>
        <v>-7</v>
      </c>
      <c r="N8" s="1">
        <f t="shared" si="2"/>
        <v>-7</v>
      </c>
      <c r="O8" s="1">
        <f t="shared" si="3"/>
        <v>7</v>
      </c>
      <c r="P8" s="1">
        <f t="shared" si="4"/>
        <v>7</v>
      </c>
      <c r="Q8" s="1">
        <f t="shared" si="5"/>
        <v>7</v>
      </c>
      <c r="R8" s="1">
        <f>(G8-$G$22)^2</f>
        <v>11.517539062500001</v>
      </c>
      <c r="S8" s="1">
        <f t="shared" ref="S7:S21" si="12">$G$22+$Q$22*E8*F8</f>
        <v>4.8249999999999993</v>
      </c>
      <c r="T8" s="1">
        <f t="shared" si="8"/>
        <v>2.1750000000000007</v>
      </c>
      <c r="U8" s="1">
        <f t="shared" si="9"/>
        <v>4.7306250000000034</v>
      </c>
    </row>
    <row r="9" spans="2:21" x14ac:dyDescent="0.3">
      <c r="B9" s="1">
        <v>4</v>
      </c>
      <c r="C9" s="1">
        <v>-1</v>
      </c>
      <c r="D9" s="1">
        <v>-1</v>
      </c>
      <c r="E9" s="1">
        <v>1</v>
      </c>
      <c r="F9" s="1">
        <v>1</v>
      </c>
      <c r="G9" s="7">
        <v>2.2999999999999998</v>
      </c>
      <c r="H9" s="1">
        <f t="shared" si="10"/>
        <v>-2.2999999999999998</v>
      </c>
      <c r="I9" s="1">
        <f t="shared" si="6"/>
        <v>-2.2999999999999998</v>
      </c>
      <c r="J9" s="1">
        <f t="shared" si="0"/>
        <v>2.2999999999999998</v>
      </c>
      <c r="K9" s="1">
        <f t="shared" si="1"/>
        <v>2.2999999999999998</v>
      </c>
      <c r="L9" s="1">
        <f t="shared" si="11"/>
        <v>2.2999999999999998</v>
      </c>
      <c r="M9" s="1">
        <f t="shared" si="7"/>
        <v>-2.2999999999999998</v>
      </c>
      <c r="N9" s="1">
        <f t="shared" si="2"/>
        <v>-2.2999999999999998</v>
      </c>
      <c r="O9" s="1">
        <f t="shared" si="3"/>
        <v>-2.2999999999999998</v>
      </c>
      <c r="P9" s="1">
        <f t="shared" si="4"/>
        <v>-2.2999999999999998</v>
      </c>
      <c r="Q9" s="1">
        <f t="shared" si="5"/>
        <v>2.2999999999999998</v>
      </c>
      <c r="R9" s="1">
        <f>(G9-$G$22)^2</f>
        <v>1.7062890624999998</v>
      </c>
      <c r="S9" s="1">
        <f t="shared" si="12"/>
        <v>4.8249999999999993</v>
      </c>
      <c r="T9" s="1">
        <f t="shared" si="8"/>
        <v>-2.5249999999999995</v>
      </c>
      <c r="U9" s="1">
        <f t="shared" si="9"/>
        <v>6.3756249999999977</v>
      </c>
    </row>
    <row r="10" spans="2:21" x14ac:dyDescent="0.3">
      <c r="B10" s="1">
        <v>5</v>
      </c>
      <c r="C10" s="1">
        <v>1</v>
      </c>
      <c r="D10" s="1">
        <v>1</v>
      </c>
      <c r="E10" s="1">
        <v>-1</v>
      </c>
      <c r="F10" s="1">
        <v>1</v>
      </c>
      <c r="G10" s="7">
        <v>2.4</v>
      </c>
      <c r="H10" s="1">
        <f t="shared" si="10"/>
        <v>2.4</v>
      </c>
      <c r="I10" s="1">
        <f t="shared" si="6"/>
        <v>2.4</v>
      </c>
      <c r="J10" s="1">
        <f t="shared" si="0"/>
        <v>-2.4</v>
      </c>
      <c r="K10" s="1">
        <f t="shared" si="1"/>
        <v>2.4</v>
      </c>
      <c r="L10" s="1">
        <f t="shared" si="11"/>
        <v>2.4</v>
      </c>
      <c r="M10" s="1">
        <f t="shared" si="7"/>
        <v>-2.4</v>
      </c>
      <c r="N10" s="1">
        <f t="shared" si="2"/>
        <v>2.4</v>
      </c>
      <c r="O10" s="1">
        <f t="shared" si="3"/>
        <v>-2.4</v>
      </c>
      <c r="P10" s="1">
        <f t="shared" si="4"/>
        <v>2.4</v>
      </c>
      <c r="Q10" s="1">
        <f t="shared" si="5"/>
        <v>-2.4</v>
      </c>
      <c r="R10" s="1">
        <f t="shared" ref="R10:R21" si="13">(G10-$G$22)^2</f>
        <v>1.4550390624999996</v>
      </c>
      <c r="S10" s="1">
        <f t="shared" si="12"/>
        <v>2.3874999999999997</v>
      </c>
      <c r="T10" s="1">
        <f t="shared" si="8"/>
        <v>1.2500000000000178E-2</v>
      </c>
      <c r="U10" s="1">
        <f t="shared" si="9"/>
        <v>1.5625000000000445E-4</v>
      </c>
    </row>
    <row r="11" spans="2:21" x14ac:dyDescent="0.3">
      <c r="B11" s="1">
        <v>6</v>
      </c>
      <c r="C11" s="1">
        <v>1</v>
      </c>
      <c r="D11" s="1">
        <v>-1</v>
      </c>
      <c r="E11" s="1">
        <v>-1</v>
      </c>
      <c r="F11" s="1">
        <v>1</v>
      </c>
      <c r="G11" s="8">
        <v>2.5</v>
      </c>
      <c r="H11" s="1">
        <f t="shared" si="10"/>
        <v>2.5</v>
      </c>
      <c r="I11" s="1">
        <f t="shared" si="6"/>
        <v>-2.5</v>
      </c>
      <c r="J11" s="1">
        <f t="shared" si="0"/>
        <v>-2.5</v>
      </c>
      <c r="K11" s="1">
        <f t="shared" si="1"/>
        <v>2.5</v>
      </c>
      <c r="L11" s="1">
        <f t="shared" si="11"/>
        <v>-2.5</v>
      </c>
      <c r="M11" s="1">
        <f t="shared" si="7"/>
        <v>-2.5</v>
      </c>
      <c r="N11" s="1">
        <f t="shared" si="2"/>
        <v>2.5</v>
      </c>
      <c r="O11" s="1">
        <f t="shared" si="3"/>
        <v>2.5</v>
      </c>
      <c r="P11" s="1">
        <f t="shared" si="4"/>
        <v>-2.5</v>
      </c>
      <c r="Q11" s="1">
        <f t="shared" si="5"/>
        <v>-2.5</v>
      </c>
      <c r="R11" s="1">
        <f t="shared" si="13"/>
        <v>1.2237890624999994</v>
      </c>
      <c r="S11" s="1">
        <f t="shared" si="12"/>
        <v>2.3874999999999997</v>
      </c>
      <c r="T11" s="1">
        <f t="shared" si="8"/>
        <v>0.11250000000000027</v>
      </c>
      <c r="U11" s="1">
        <f t="shared" si="9"/>
        <v>1.265625000000006E-2</v>
      </c>
    </row>
    <row r="12" spans="2:21" x14ac:dyDescent="0.3">
      <c r="B12" s="1">
        <v>7</v>
      </c>
      <c r="C12" s="1">
        <v>-1</v>
      </c>
      <c r="D12" s="1">
        <v>1</v>
      </c>
      <c r="E12" s="1">
        <v>-1</v>
      </c>
      <c r="F12" s="1">
        <v>1</v>
      </c>
      <c r="G12" s="7">
        <v>2.6</v>
      </c>
      <c r="H12" s="1">
        <f t="shared" si="10"/>
        <v>-2.6</v>
      </c>
      <c r="I12" s="1">
        <f t="shared" si="6"/>
        <v>2.6</v>
      </c>
      <c r="J12" s="1">
        <f t="shared" si="0"/>
        <v>-2.6</v>
      </c>
      <c r="K12" s="1">
        <f t="shared" si="1"/>
        <v>2.6</v>
      </c>
      <c r="L12" s="1">
        <f t="shared" si="11"/>
        <v>-2.6</v>
      </c>
      <c r="M12" s="1">
        <f t="shared" si="7"/>
        <v>2.6</v>
      </c>
      <c r="N12" s="1">
        <f t="shared" si="2"/>
        <v>-2.6</v>
      </c>
      <c r="O12" s="1">
        <f t="shared" si="3"/>
        <v>-2.6</v>
      </c>
      <c r="P12" s="1">
        <f t="shared" si="4"/>
        <v>2.6</v>
      </c>
      <c r="Q12" s="1">
        <f t="shared" si="5"/>
        <v>-2.6</v>
      </c>
      <c r="R12" s="1">
        <f t="shared" si="13"/>
        <v>1.0125390624999993</v>
      </c>
      <c r="S12" s="1">
        <f t="shared" si="12"/>
        <v>2.3874999999999997</v>
      </c>
      <c r="T12" s="1">
        <f t="shared" si="8"/>
        <v>0.21250000000000036</v>
      </c>
      <c r="U12" s="1">
        <f t="shared" si="9"/>
        <v>4.5156250000000148E-2</v>
      </c>
    </row>
    <row r="13" spans="2:21" x14ac:dyDescent="0.3">
      <c r="B13" s="1">
        <v>8</v>
      </c>
      <c r="C13" s="1">
        <v>-1</v>
      </c>
      <c r="D13" s="1">
        <v>-1</v>
      </c>
      <c r="E13" s="1">
        <v>-1</v>
      </c>
      <c r="F13" s="1">
        <v>1</v>
      </c>
      <c r="G13" s="7">
        <v>2.7</v>
      </c>
      <c r="H13" s="1">
        <f t="shared" si="10"/>
        <v>-2.7</v>
      </c>
      <c r="I13" s="1">
        <f t="shared" si="6"/>
        <v>-2.7</v>
      </c>
      <c r="J13" s="1">
        <f t="shared" si="0"/>
        <v>-2.7</v>
      </c>
      <c r="K13" s="1">
        <f t="shared" si="1"/>
        <v>2.7</v>
      </c>
      <c r="L13" s="1">
        <f t="shared" si="11"/>
        <v>2.7</v>
      </c>
      <c r="M13" s="1">
        <f t="shared" si="7"/>
        <v>2.7</v>
      </c>
      <c r="N13" s="1">
        <f t="shared" si="2"/>
        <v>-2.7</v>
      </c>
      <c r="O13" s="1">
        <f t="shared" si="3"/>
        <v>2.7</v>
      </c>
      <c r="P13" s="1">
        <f t="shared" si="4"/>
        <v>-2.7</v>
      </c>
      <c r="Q13" s="1">
        <f t="shared" si="5"/>
        <v>-2.7</v>
      </c>
      <c r="R13" s="1">
        <f t="shared" si="13"/>
        <v>0.82128906249999922</v>
      </c>
      <c r="S13" s="1">
        <f t="shared" si="12"/>
        <v>2.3874999999999997</v>
      </c>
      <c r="T13" s="1">
        <f t="shared" si="8"/>
        <v>0.31250000000000044</v>
      </c>
      <c r="U13" s="1">
        <f t="shared" si="9"/>
        <v>9.7656250000000278E-2</v>
      </c>
    </row>
    <row r="14" spans="2:21" x14ac:dyDescent="0.3">
      <c r="B14" s="1">
        <v>9</v>
      </c>
      <c r="C14" s="1">
        <v>1</v>
      </c>
      <c r="D14" s="1">
        <v>1</v>
      </c>
      <c r="E14" s="1">
        <v>1</v>
      </c>
      <c r="F14" s="1">
        <v>-1</v>
      </c>
      <c r="G14" s="8">
        <v>2.8</v>
      </c>
      <c r="H14" s="1">
        <f t="shared" si="10"/>
        <v>2.8</v>
      </c>
      <c r="I14" s="1">
        <f t="shared" si="6"/>
        <v>2.8</v>
      </c>
      <c r="J14" s="1">
        <f t="shared" si="0"/>
        <v>2.8</v>
      </c>
      <c r="K14" s="1">
        <f t="shared" si="1"/>
        <v>-2.8</v>
      </c>
      <c r="L14" s="1">
        <f t="shared" si="11"/>
        <v>2.8</v>
      </c>
      <c r="M14" s="1">
        <f t="shared" si="7"/>
        <v>2.8</v>
      </c>
      <c r="N14" s="1">
        <f t="shared" si="2"/>
        <v>-2.8</v>
      </c>
      <c r="O14" s="1">
        <f t="shared" si="3"/>
        <v>2.8</v>
      </c>
      <c r="P14" s="1">
        <f t="shared" si="4"/>
        <v>-2.8</v>
      </c>
      <c r="Q14" s="1">
        <f t="shared" si="5"/>
        <v>-2.8</v>
      </c>
      <c r="R14" s="1">
        <f t="shared" si="13"/>
        <v>0.65003906249999988</v>
      </c>
      <c r="S14" s="1">
        <f t="shared" si="12"/>
        <v>2.3874999999999997</v>
      </c>
      <c r="T14" s="1">
        <f t="shared" si="8"/>
        <v>0.41250000000000009</v>
      </c>
      <c r="U14" s="1">
        <f t="shared" si="9"/>
        <v>0.17015625000000006</v>
      </c>
    </row>
    <row r="15" spans="2:21" x14ac:dyDescent="0.3">
      <c r="B15" s="1">
        <v>10</v>
      </c>
      <c r="C15" s="1">
        <v>1</v>
      </c>
      <c r="D15" s="1">
        <v>-1</v>
      </c>
      <c r="E15" s="1">
        <v>1</v>
      </c>
      <c r="F15" s="1">
        <v>-1</v>
      </c>
      <c r="G15" s="7">
        <v>2.9</v>
      </c>
      <c r="H15" s="1">
        <f t="shared" si="10"/>
        <v>2.9</v>
      </c>
      <c r="I15" s="1">
        <f t="shared" si="6"/>
        <v>-2.9</v>
      </c>
      <c r="J15" s="1">
        <f t="shared" si="0"/>
        <v>2.9</v>
      </c>
      <c r="K15" s="1">
        <f t="shared" si="1"/>
        <v>-2.9</v>
      </c>
      <c r="L15" s="1">
        <f t="shared" si="11"/>
        <v>-2.9</v>
      </c>
      <c r="M15" s="1">
        <f t="shared" si="7"/>
        <v>2.9</v>
      </c>
      <c r="N15" s="1">
        <f t="shared" si="2"/>
        <v>-2.9</v>
      </c>
      <c r="O15" s="1">
        <f t="shared" si="3"/>
        <v>-2.9</v>
      </c>
      <c r="P15" s="1">
        <f t="shared" si="4"/>
        <v>2.9</v>
      </c>
      <c r="Q15" s="1">
        <f t="shared" si="5"/>
        <v>-2.9</v>
      </c>
      <c r="R15" s="1">
        <f t="shared" si="13"/>
        <v>0.49878906249999977</v>
      </c>
      <c r="S15" s="1">
        <f t="shared" si="12"/>
        <v>2.3874999999999997</v>
      </c>
      <c r="T15" s="1">
        <f t="shared" si="8"/>
        <v>0.51250000000000018</v>
      </c>
      <c r="U15" s="1">
        <f t="shared" si="9"/>
        <v>0.2626562500000002</v>
      </c>
    </row>
    <row r="16" spans="2:21" x14ac:dyDescent="0.3">
      <c r="B16" s="1">
        <v>11</v>
      </c>
      <c r="C16" s="1">
        <v>-1</v>
      </c>
      <c r="D16" s="1">
        <v>1</v>
      </c>
      <c r="E16" s="1">
        <v>1</v>
      </c>
      <c r="F16" s="1">
        <v>-1</v>
      </c>
      <c r="G16" s="7">
        <v>0.1</v>
      </c>
      <c r="H16" s="1">
        <f t="shared" si="10"/>
        <v>-0.1</v>
      </c>
      <c r="I16" s="1">
        <f t="shared" si="6"/>
        <v>0.1</v>
      </c>
      <c r="J16" s="1">
        <f t="shared" si="0"/>
        <v>0.1</v>
      </c>
      <c r="K16" s="1">
        <f t="shared" si="1"/>
        <v>-0.1</v>
      </c>
      <c r="L16" s="1">
        <f t="shared" si="11"/>
        <v>-0.1</v>
      </c>
      <c r="M16" s="1">
        <f t="shared" si="7"/>
        <v>-0.1</v>
      </c>
      <c r="N16" s="1">
        <f t="shared" si="2"/>
        <v>0.1</v>
      </c>
      <c r="O16" s="1">
        <f t="shared" si="3"/>
        <v>0.1</v>
      </c>
      <c r="P16" s="1">
        <f t="shared" si="4"/>
        <v>-0.1</v>
      </c>
      <c r="Q16" s="1">
        <f t="shared" si="5"/>
        <v>-0.1</v>
      </c>
      <c r="R16" s="1">
        <f t="shared" si="13"/>
        <v>12.293789062499998</v>
      </c>
      <c r="S16" s="1">
        <f t="shared" si="12"/>
        <v>2.3874999999999997</v>
      </c>
      <c r="T16" s="1">
        <f t="shared" si="8"/>
        <v>-2.2874999999999996</v>
      </c>
      <c r="U16" s="1">
        <f t="shared" si="9"/>
        <v>5.232656249999998</v>
      </c>
    </row>
    <row r="17" spans="2:21" x14ac:dyDescent="0.3">
      <c r="B17" s="1">
        <v>12</v>
      </c>
      <c r="C17" s="1">
        <v>-1</v>
      </c>
      <c r="D17" s="1">
        <v>-1</v>
      </c>
      <c r="E17" s="1">
        <v>1</v>
      </c>
      <c r="F17" s="1">
        <v>-1</v>
      </c>
      <c r="G17" s="8">
        <v>3.1</v>
      </c>
      <c r="H17" s="1">
        <f t="shared" si="10"/>
        <v>-3.1</v>
      </c>
      <c r="I17" s="1">
        <f t="shared" si="6"/>
        <v>-3.1</v>
      </c>
      <c r="J17" s="1">
        <f t="shared" si="0"/>
        <v>3.1</v>
      </c>
      <c r="K17" s="1">
        <f t="shared" si="1"/>
        <v>-3.1</v>
      </c>
      <c r="L17" s="1">
        <f t="shared" si="11"/>
        <v>3.1</v>
      </c>
      <c r="M17" s="1">
        <f t="shared" si="7"/>
        <v>-3.1</v>
      </c>
      <c r="N17" s="1">
        <f t="shared" si="2"/>
        <v>3.1</v>
      </c>
      <c r="O17" s="1">
        <f t="shared" si="3"/>
        <v>-3.1</v>
      </c>
      <c r="P17" s="1">
        <f t="shared" si="4"/>
        <v>3.1</v>
      </c>
      <c r="Q17" s="1">
        <f t="shared" si="5"/>
        <v>-3.1</v>
      </c>
      <c r="R17" s="1">
        <f t="shared" si="13"/>
        <v>0.25628906249999966</v>
      </c>
      <c r="S17" s="1">
        <f t="shared" si="12"/>
        <v>2.3874999999999997</v>
      </c>
      <c r="T17" s="1">
        <f t="shared" si="8"/>
        <v>0.71250000000000036</v>
      </c>
      <c r="U17" s="1">
        <f t="shared" si="9"/>
        <v>0.50765625000000048</v>
      </c>
    </row>
    <row r="18" spans="2:21" x14ac:dyDescent="0.3">
      <c r="B18" s="1">
        <v>13</v>
      </c>
      <c r="C18" s="1">
        <v>1</v>
      </c>
      <c r="D18" s="1">
        <v>1</v>
      </c>
      <c r="E18" s="1">
        <v>-1</v>
      </c>
      <c r="F18" s="1">
        <v>-1</v>
      </c>
      <c r="G18" s="7">
        <v>5</v>
      </c>
      <c r="H18" s="1">
        <f t="shared" si="10"/>
        <v>5</v>
      </c>
      <c r="I18" s="1">
        <f t="shared" si="6"/>
        <v>5</v>
      </c>
      <c r="J18" s="1">
        <f t="shared" si="0"/>
        <v>-5</v>
      </c>
      <c r="K18" s="1">
        <f t="shared" si="1"/>
        <v>-5</v>
      </c>
      <c r="L18" s="1">
        <f t="shared" si="11"/>
        <v>5</v>
      </c>
      <c r="M18" s="1">
        <f t="shared" si="7"/>
        <v>-5</v>
      </c>
      <c r="N18" s="1">
        <f t="shared" si="2"/>
        <v>-5</v>
      </c>
      <c r="O18" s="1">
        <f t="shared" si="3"/>
        <v>-5</v>
      </c>
      <c r="P18" s="1">
        <f t="shared" si="4"/>
        <v>-5</v>
      </c>
      <c r="Q18" s="1">
        <f t="shared" si="5"/>
        <v>5</v>
      </c>
      <c r="R18" s="1">
        <f t="shared" si="13"/>
        <v>1.9425390625000007</v>
      </c>
      <c r="S18" s="1">
        <f t="shared" si="12"/>
        <v>4.8249999999999993</v>
      </c>
      <c r="T18" s="1">
        <f t="shared" si="8"/>
        <v>0.17500000000000071</v>
      </c>
      <c r="U18" s="1">
        <f t="shared" si="9"/>
        <v>3.0625000000000249E-2</v>
      </c>
    </row>
    <row r="19" spans="2:21" x14ac:dyDescent="0.3">
      <c r="B19" s="1">
        <v>14</v>
      </c>
      <c r="C19" s="1">
        <v>1</v>
      </c>
      <c r="D19" s="1">
        <v>-1</v>
      </c>
      <c r="E19" s="1">
        <v>-1</v>
      </c>
      <c r="F19" s="1">
        <v>-1</v>
      </c>
      <c r="G19" s="7">
        <v>3.3</v>
      </c>
      <c r="H19" s="1">
        <f t="shared" si="10"/>
        <v>3.3</v>
      </c>
      <c r="I19" s="1">
        <f t="shared" si="6"/>
        <v>-3.3</v>
      </c>
      <c r="J19" s="1">
        <f t="shared" si="0"/>
        <v>-3.3</v>
      </c>
      <c r="K19" s="1">
        <f t="shared" si="1"/>
        <v>-3.3</v>
      </c>
      <c r="L19" s="1">
        <f t="shared" si="11"/>
        <v>-3.3</v>
      </c>
      <c r="M19" s="1">
        <f t="shared" si="7"/>
        <v>-3.3</v>
      </c>
      <c r="N19" s="1">
        <f t="shared" si="2"/>
        <v>-3.3</v>
      </c>
      <c r="O19" s="1">
        <f t="shared" si="3"/>
        <v>3.3</v>
      </c>
      <c r="P19" s="1">
        <f t="shared" si="4"/>
        <v>3.3</v>
      </c>
      <c r="Q19" s="1">
        <f t="shared" si="5"/>
        <v>3.3</v>
      </c>
      <c r="R19" s="1">
        <f t="shared" si="13"/>
        <v>9.3789062499999951E-2</v>
      </c>
      <c r="S19" s="1">
        <f t="shared" si="12"/>
        <v>4.8249999999999993</v>
      </c>
      <c r="T19" s="1">
        <f t="shared" si="8"/>
        <v>-1.5249999999999995</v>
      </c>
      <c r="U19" s="1">
        <f t="shared" si="9"/>
        <v>2.3256249999999983</v>
      </c>
    </row>
    <row r="20" spans="2:21" x14ac:dyDescent="0.3">
      <c r="B20" s="1">
        <v>15</v>
      </c>
      <c r="C20" s="1">
        <v>-1</v>
      </c>
      <c r="D20" s="1">
        <v>1</v>
      </c>
      <c r="E20" s="1">
        <v>-1</v>
      </c>
      <c r="F20" s="1">
        <v>-1</v>
      </c>
      <c r="G20" s="8">
        <v>3.4</v>
      </c>
      <c r="H20" s="1">
        <f t="shared" si="10"/>
        <v>-3.4</v>
      </c>
      <c r="I20" s="1">
        <f t="shared" si="6"/>
        <v>3.4</v>
      </c>
      <c r="J20" s="1">
        <f t="shared" si="0"/>
        <v>-3.4</v>
      </c>
      <c r="K20" s="1">
        <f t="shared" si="1"/>
        <v>-3.4</v>
      </c>
      <c r="L20" s="1">
        <f t="shared" si="11"/>
        <v>-3.4</v>
      </c>
      <c r="M20" s="1">
        <f t="shared" si="7"/>
        <v>3.4</v>
      </c>
      <c r="N20" s="1">
        <f t="shared" si="2"/>
        <v>3.4</v>
      </c>
      <c r="O20" s="1">
        <f t="shared" si="3"/>
        <v>-3.4</v>
      </c>
      <c r="P20" s="1">
        <f t="shared" si="4"/>
        <v>-3.4</v>
      </c>
      <c r="Q20" s="1">
        <f t="shared" si="5"/>
        <v>3.4</v>
      </c>
      <c r="R20" s="1">
        <f t="shared" si="13"/>
        <v>4.2539062499999926E-2</v>
      </c>
      <c r="S20" s="1">
        <f t="shared" si="12"/>
        <v>4.8249999999999993</v>
      </c>
      <c r="T20" s="1">
        <f t="shared" si="8"/>
        <v>-1.4249999999999994</v>
      </c>
      <c r="U20" s="1">
        <f t="shared" si="9"/>
        <v>2.0306249999999983</v>
      </c>
    </row>
    <row r="21" spans="2:21" x14ac:dyDescent="0.3">
      <c r="B21" s="1">
        <v>16</v>
      </c>
      <c r="C21" s="1">
        <v>-1</v>
      </c>
      <c r="D21" s="1">
        <v>-1</v>
      </c>
      <c r="E21" s="1">
        <v>-1</v>
      </c>
      <c r="F21" s="1">
        <v>-1</v>
      </c>
      <c r="G21" s="7">
        <v>3.5</v>
      </c>
      <c r="H21" s="1">
        <f>C21*G21</f>
        <v>-3.5</v>
      </c>
      <c r="I21" s="1">
        <f t="shared" si="6"/>
        <v>-3.5</v>
      </c>
      <c r="J21" s="1">
        <f t="shared" si="0"/>
        <v>-3.5</v>
      </c>
      <c r="K21" s="1">
        <f t="shared" si="1"/>
        <v>-3.5</v>
      </c>
      <c r="L21" s="1">
        <f t="shared" si="11"/>
        <v>3.5</v>
      </c>
      <c r="M21" s="1">
        <f t="shared" si="7"/>
        <v>3.5</v>
      </c>
      <c r="N21" s="1">
        <f t="shared" si="2"/>
        <v>3.5</v>
      </c>
      <c r="O21" s="1">
        <f t="shared" si="3"/>
        <v>3.5</v>
      </c>
      <c r="P21" s="1">
        <f t="shared" si="4"/>
        <v>3.5</v>
      </c>
      <c r="Q21" s="1">
        <f t="shared" si="5"/>
        <v>3.5</v>
      </c>
      <c r="R21" s="1">
        <f t="shared" si="13"/>
        <v>1.1289062499999943E-2</v>
      </c>
      <c r="S21" s="1">
        <f t="shared" si="12"/>
        <v>4.8249999999999993</v>
      </c>
      <c r="T21" s="1">
        <f t="shared" si="8"/>
        <v>-1.3249999999999993</v>
      </c>
      <c r="U21" s="1">
        <f t="shared" si="9"/>
        <v>1.7556249999999982</v>
      </c>
    </row>
    <row r="22" spans="2:21" x14ac:dyDescent="0.3">
      <c r="G22" s="5">
        <f>SUM(G6:G21)/16</f>
        <v>3.6062499999999997</v>
      </c>
      <c r="H22" s="5">
        <f>SUM(H6:H21)/16</f>
        <v>0.51874999999999993</v>
      </c>
      <c r="I22" s="5">
        <f t="shared" ref="I22:Q22" si="14">SUM(I6:I21)/16</f>
        <v>0.18124999999999991</v>
      </c>
      <c r="J22" s="5">
        <f t="shared" si="14"/>
        <v>0.43125000000000024</v>
      </c>
      <c r="K22" s="5">
        <f t="shared" si="14"/>
        <v>0.59374999999999989</v>
      </c>
      <c r="L22" s="5">
        <f t="shared" si="14"/>
        <v>-6.2499999999999778E-3</v>
      </c>
      <c r="M22" s="5">
        <f t="shared" si="14"/>
        <v>0.39375000000000004</v>
      </c>
      <c r="N22" s="5">
        <f t="shared" si="14"/>
        <v>3.1249999999999972E-2</v>
      </c>
      <c r="O22" s="5">
        <f t="shared" si="14"/>
        <v>6.2500000000000333E-3</v>
      </c>
      <c r="P22" s="5">
        <f t="shared" si="14"/>
        <v>0.36875000000000002</v>
      </c>
      <c r="Q22" s="5">
        <f t="shared" si="14"/>
        <v>1.21875</v>
      </c>
      <c r="R22" s="6">
        <f>SUM(R6:R21)/16</f>
        <v>3.5780859374999996</v>
      </c>
      <c r="S22" s="1"/>
      <c r="T22" s="1"/>
      <c r="U22" s="1">
        <f>SUM(U6:U21)</f>
        <v>33.483750000000001</v>
      </c>
    </row>
    <row r="24" spans="2:21" x14ac:dyDescent="0.3">
      <c r="C24" t="s">
        <v>39</v>
      </c>
      <c r="U24">
        <f>U22/(16-4)</f>
        <v>2.7903125000000002</v>
      </c>
    </row>
    <row r="25" spans="2:21" x14ac:dyDescent="0.3">
      <c r="B25" t="s">
        <v>19</v>
      </c>
      <c r="C25">
        <f>ABS(G22)/C38</f>
        <v>7.6258882753930486</v>
      </c>
      <c r="D25" t="str">
        <f>IF(C25&gt;$G$29, "значущий", "незначущий")</f>
        <v>значущий</v>
      </c>
    </row>
    <row r="26" spans="2:21" x14ac:dyDescent="0.3">
      <c r="B26" t="s">
        <v>20</v>
      </c>
      <c r="C26" s="10">
        <f>ABS(H22)/C38</f>
        <v>1.0969648645712704</v>
      </c>
      <c r="D26" t="str">
        <f t="shared" ref="D26:D35" si="15">IF(C26&gt;$G$29, "значущий", "незначущий")</f>
        <v>незначущий</v>
      </c>
      <c r="F26" t="s">
        <v>31</v>
      </c>
      <c r="G26">
        <f>R22/U24</f>
        <v>1.2823244484264753</v>
      </c>
    </row>
    <row r="27" spans="2:21" x14ac:dyDescent="0.3">
      <c r="B27" t="s">
        <v>21</v>
      </c>
      <c r="C27" s="10">
        <f>ABS(I22)/C38</f>
        <v>0.38327688039237146</v>
      </c>
      <c r="D27" t="str">
        <f>IF(C27&gt;$G$29, "значущий", "незначущий")</f>
        <v>незначущий</v>
      </c>
    </row>
    <row r="28" spans="2:21" x14ac:dyDescent="0.3">
      <c r="B28" t="s">
        <v>22</v>
      </c>
      <c r="C28" s="10">
        <f>ABS(J22)/C38</f>
        <v>0.91193464645081579</v>
      </c>
      <c r="D28" t="str">
        <f t="shared" si="15"/>
        <v>незначущий</v>
      </c>
    </row>
    <row r="29" spans="2:21" x14ac:dyDescent="0.3">
      <c r="B29" t="s">
        <v>23</v>
      </c>
      <c r="C29" s="10">
        <f>ABS(K22)/C38</f>
        <v>1.2555621943888033</v>
      </c>
      <c r="D29" t="str">
        <f t="shared" si="15"/>
        <v>незначущий</v>
      </c>
      <c r="F29" t="s">
        <v>37</v>
      </c>
      <c r="G29">
        <v>2.12</v>
      </c>
      <c r="H29" t="s">
        <v>38</v>
      </c>
    </row>
    <row r="30" spans="2:21" x14ac:dyDescent="0.3">
      <c r="B30" t="s">
        <v>24</v>
      </c>
      <c r="C30" s="10">
        <f>ABS(L22)/C38</f>
        <v>1.3216444151461044E-2</v>
      </c>
      <c r="D30" t="str">
        <f t="shared" si="15"/>
        <v>незначущий</v>
      </c>
    </row>
    <row r="31" spans="2:21" x14ac:dyDescent="0.3">
      <c r="B31" t="s">
        <v>25</v>
      </c>
      <c r="C31" s="10">
        <f>ABS(M22)/C38</f>
        <v>0.83263598154204888</v>
      </c>
      <c r="D31" t="str">
        <f t="shared" si="15"/>
        <v>незначущий</v>
      </c>
    </row>
    <row r="32" spans="2:21" x14ac:dyDescent="0.3">
      <c r="B32" t="s">
        <v>26</v>
      </c>
      <c r="C32" s="10">
        <f>ABS(N22)/C38</f>
        <v>6.6082220757305396E-2</v>
      </c>
      <c r="D32" t="str">
        <f t="shared" si="15"/>
        <v>незначущий</v>
      </c>
    </row>
    <row r="33" spans="2:4" x14ac:dyDescent="0.3">
      <c r="B33" t="s">
        <v>27</v>
      </c>
      <c r="C33" s="10">
        <f>ABS(O22)/C38</f>
        <v>1.3216444151461162E-2</v>
      </c>
      <c r="D33" t="str">
        <f t="shared" si="15"/>
        <v>незначущий</v>
      </c>
    </row>
    <row r="34" spans="2:4" x14ac:dyDescent="0.3">
      <c r="B34" t="s">
        <v>28</v>
      </c>
      <c r="C34" s="10">
        <f>ABS(P22)/C38</f>
        <v>0.77977020493620441</v>
      </c>
      <c r="D34" t="str">
        <f t="shared" si="15"/>
        <v>незначущий</v>
      </c>
    </row>
    <row r="35" spans="2:4" x14ac:dyDescent="0.3">
      <c r="B35" t="s">
        <v>29</v>
      </c>
      <c r="C35" s="11">
        <f>ABS(Q22)/C38</f>
        <v>2.5772066095349127</v>
      </c>
      <c r="D35" t="str">
        <f t="shared" si="15"/>
        <v>значущий</v>
      </c>
    </row>
    <row r="37" spans="2:4" x14ac:dyDescent="0.3">
      <c r="B37" t="s">
        <v>36</v>
      </c>
      <c r="C37">
        <f>SQRT(R22)</f>
        <v>1.8915829184838817</v>
      </c>
      <c r="D37" s="9" t="s">
        <v>35</v>
      </c>
    </row>
    <row r="38" spans="2:4" x14ac:dyDescent="0.3">
      <c r="B38" t="s">
        <v>30</v>
      </c>
      <c r="C38">
        <f>SQRT(R22)/SQRT(B21)</f>
        <v>0.47289572962097043</v>
      </c>
      <c r="D38" t="s">
        <v>34</v>
      </c>
    </row>
  </sheetData>
  <mergeCells count="2">
    <mergeCell ref="B3:B5"/>
    <mergeCell ref="C3:F4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 sizeWithCells="1">
              <from>
                <xdr:col>5</xdr:col>
                <xdr:colOff>114300</xdr:colOff>
                <xdr:row>20</xdr:row>
                <xdr:rowOff>220980</xdr:rowOff>
              </from>
              <to>
                <xdr:col>5</xdr:col>
                <xdr:colOff>617220</xdr:colOff>
                <xdr:row>22</xdr:row>
                <xdr:rowOff>22860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DSMT4" shapeId="1044" r:id="rId6">
          <objectPr defaultSize="0" autoPict="0" r:id="rId7">
            <anchor moveWithCells="1" sizeWithCells="1">
              <from>
                <xdr:col>18</xdr:col>
                <xdr:colOff>0</xdr:colOff>
                <xdr:row>4</xdr:row>
                <xdr:rowOff>0</xdr:rowOff>
              </from>
              <to>
                <xdr:col>18</xdr:col>
                <xdr:colOff>0</xdr:colOff>
                <xdr:row>4</xdr:row>
                <xdr:rowOff>289560</xdr:rowOff>
              </to>
            </anchor>
          </objectPr>
        </oleObject>
      </mc:Choice>
      <mc:Fallback>
        <oleObject progId="Equation.DSMT4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19</xdr:col>
                <xdr:colOff>0</xdr:colOff>
                <xdr:row>23</xdr:row>
                <xdr:rowOff>0</xdr:rowOff>
              </from>
              <to>
                <xdr:col>19</xdr:col>
                <xdr:colOff>289560</xdr:colOff>
                <xdr:row>24</xdr:row>
                <xdr:rowOff>76200</xdr:rowOff>
              </to>
            </anchor>
          </objectPr>
        </oleObject>
      </mc:Choice>
      <mc:Fallback>
        <oleObject progId="Equation.3" shapeId="104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X56"/>
  <sheetViews>
    <sheetView topLeftCell="A29" workbookViewId="0">
      <selection activeCell="A55" sqref="A55"/>
    </sheetView>
  </sheetViews>
  <sheetFormatPr defaultRowHeight="14.4" x14ac:dyDescent="0.3"/>
  <cols>
    <col min="1" max="1" width="15" customWidth="1"/>
    <col min="2" max="2" width="13.21875" customWidth="1"/>
    <col min="5" max="5" width="12" bestFit="1" customWidth="1"/>
    <col min="6" max="6" width="11.5546875" customWidth="1"/>
    <col min="19" max="19" width="11" bestFit="1" customWidth="1"/>
    <col min="20" max="20" width="12" bestFit="1" customWidth="1"/>
  </cols>
  <sheetData>
    <row r="5" spans="1:24" x14ac:dyDescent="0.3">
      <c r="A5" s="12" t="s">
        <v>0</v>
      </c>
      <c r="B5" s="12" t="s">
        <v>1</v>
      </c>
      <c r="C5" s="12"/>
      <c r="D5" s="12"/>
      <c r="E5" s="12"/>
      <c r="F5" s="1"/>
    </row>
    <row r="6" spans="1:24" x14ac:dyDescent="0.3">
      <c r="A6" s="12"/>
      <c r="B6" s="12"/>
      <c r="C6" s="12"/>
      <c r="D6" s="12"/>
      <c r="E6" s="12"/>
      <c r="F6" s="1" t="s">
        <v>2</v>
      </c>
    </row>
    <row r="7" spans="1:24" x14ac:dyDescent="0.3">
      <c r="A7" s="12"/>
      <c r="B7" s="2" t="s">
        <v>14</v>
      </c>
      <c r="C7" s="1" t="s">
        <v>15</v>
      </c>
      <c r="D7" s="1" t="s">
        <v>16</v>
      </c>
      <c r="E7" s="1" t="s">
        <v>17</v>
      </c>
      <c r="F7" s="3" t="s">
        <v>13</v>
      </c>
      <c r="G7" s="4" t="s">
        <v>3</v>
      </c>
      <c r="H7" s="4" t="s">
        <v>4</v>
      </c>
      <c r="I7" s="4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12</v>
      </c>
      <c r="Q7" s="4" t="s">
        <v>42</v>
      </c>
      <c r="R7" s="4" t="s">
        <v>43</v>
      </c>
      <c r="S7" s="4" t="s">
        <v>44</v>
      </c>
      <c r="T7" s="4" t="s">
        <v>45</v>
      </c>
      <c r="U7" s="4" t="s">
        <v>18</v>
      </c>
      <c r="V7" s="4" t="s">
        <v>40</v>
      </c>
      <c r="W7" s="4" t="s">
        <v>32</v>
      </c>
      <c r="X7" s="4" t="s">
        <v>33</v>
      </c>
    </row>
    <row r="8" spans="1:24" ht="15" thickBot="1" x14ac:dyDescent="0.35">
      <c r="A8" s="1">
        <v>1</v>
      </c>
      <c r="B8" s="1">
        <v>1</v>
      </c>
      <c r="C8" s="1">
        <v>1</v>
      </c>
      <c r="D8" s="1">
        <v>1</v>
      </c>
      <c r="E8" s="1">
        <v>1</v>
      </c>
      <c r="F8" s="15">
        <v>6.87</v>
      </c>
      <c r="G8" s="1">
        <f>B8*F8</f>
        <v>6.87</v>
      </c>
      <c r="H8" s="1">
        <f>C8*F8</f>
        <v>6.87</v>
      </c>
      <c r="I8" s="1">
        <f t="shared" ref="I8:I32" si="0">D8*F8</f>
        <v>6.87</v>
      </c>
      <c r="J8" s="1">
        <f t="shared" ref="J8:J32" si="1">E8*F8</f>
        <v>6.87</v>
      </c>
      <c r="K8" s="1">
        <f>B8*C8*F8</f>
        <v>6.87</v>
      </c>
      <c r="L8" s="1">
        <f>B8*D8*F8</f>
        <v>6.87</v>
      </c>
      <c r="M8" s="1">
        <f t="shared" ref="M8:M32" si="2">B8*E8*F8</f>
        <v>6.87</v>
      </c>
      <c r="N8" s="1">
        <f t="shared" ref="N8:N32" si="3">C8*D8*F8</f>
        <v>6.87</v>
      </c>
      <c r="O8" s="1">
        <f t="shared" ref="O8:O32" si="4">C8*E8*F8</f>
        <v>6.87</v>
      </c>
      <c r="P8" s="1">
        <f t="shared" ref="P8:P32" si="5">D8*E8*F8</f>
        <v>6.87</v>
      </c>
      <c r="Q8">
        <f>(B8^2-(16/$A$32)^0.5)*F8^2</f>
        <v>9.4393799999999981</v>
      </c>
      <c r="R8">
        <f>(C8^2-(16/$A$32)^0.5)*F8^2</f>
        <v>9.4393799999999981</v>
      </c>
      <c r="S8">
        <f>(D8^2-(16/$A$32)^0.5)*F8^2</f>
        <v>9.4393799999999981</v>
      </c>
      <c r="T8">
        <f>(E8^2-(16/$A$32)^0.5)*F8^2</f>
        <v>9.4393799999999981</v>
      </c>
      <c r="U8" s="1">
        <f>(F8-$F$37)^2</f>
        <v>5.7259563341262991</v>
      </c>
      <c r="V8" s="1">
        <f>$G$37*B8+$H$37*C8+$I$37*D8+$J$37*E8+$K$37*B8*C8+$L$37*B8*D8+$M$37*B8*E8+$N$37*C8*D8+$O$37*C8*E8+$P$37*D8*E8</f>
        <v>1.7015271527285611</v>
      </c>
      <c r="W8" s="1">
        <f>F8-V8</f>
        <v>5.1684728472714392</v>
      </c>
      <c r="X8" s="1">
        <f>W8^2</f>
        <v>26.713111572982136</v>
      </c>
    </row>
    <row r="9" spans="1:24" ht="15" thickBot="1" x14ac:dyDescent="0.35">
      <c r="A9" s="1">
        <v>2</v>
      </c>
      <c r="B9" s="1">
        <v>1</v>
      </c>
      <c r="C9" s="1">
        <v>-1</v>
      </c>
      <c r="D9" s="1">
        <v>1</v>
      </c>
      <c r="E9" s="1">
        <v>1</v>
      </c>
      <c r="F9" s="15">
        <v>4.63</v>
      </c>
      <c r="G9" s="1">
        <f t="shared" ref="G9:G22" si="6">B9*F9</f>
        <v>4.63</v>
      </c>
      <c r="H9" s="1">
        <f t="shared" ref="H9:H22" si="7">C9*F9</f>
        <v>-4.63</v>
      </c>
      <c r="I9" s="1">
        <f t="shared" si="0"/>
        <v>4.63</v>
      </c>
      <c r="J9" s="1">
        <f t="shared" si="1"/>
        <v>4.63</v>
      </c>
      <c r="K9" s="1">
        <f>B9*C9*F9</f>
        <v>-4.63</v>
      </c>
      <c r="L9" s="1">
        <f t="shared" ref="L9:L32" si="8">B9*D9*F9</f>
        <v>4.63</v>
      </c>
      <c r="M9" s="1">
        <f t="shared" si="2"/>
        <v>4.63</v>
      </c>
      <c r="N9" s="1">
        <f t="shared" si="3"/>
        <v>-4.63</v>
      </c>
      <c r="O9" s="1">
        <f t="shared" si="4"/>
        <v>-4.63</v>
      </c>
      <c r="P9" s="1">
        <f t="shared" si="5"/>
        <v>4.63</v>
      </c>
      <c r="Q9">
        <f t="shared" ref="Q9:Q32" si="9">(B9^2-(16/$A$32)^0.5)*F9^2</f>
        <v>4.2873799999999989</v>
      </c>
      <c r="R9">
        <f t="shared" ref="R9:R32" si="10">(C9^2-(16/$A$32)^0.5)*F9^2</f>
        <v>4.2873799999999989</v>
      </c>
      <c r="S9">
        <f t="shared" ref="S9:S32" si="11">(D9^2-(16/$A$32)^0.5)*F9^2</f>
        <v>4.2873799999999989</v>
      </c>
      <c r="T9">
        <f t="shared" ref="T9:T32" si="12">(E9^2-(16/$A$32)^0.5)*F9^2</f>
        <v>4.2873799999999989</v>
      </c>
      <c r="U9" s="1">
        <f>(F9-$F$37)^2</f>
        <v>2.3377510596885823E-2</v>
      </c>
      <c r="V9" s="1">
        <f>$G$37*B9+$H$37*C9+$I$37*D9+$J$37*E9+$K$37*B9*C9+$L$37*B9*D9+$M$37*B9*E9+$N$37*C9*D9+$O$37*C9*E9+$P$37*D9*E9</f>
        <v>-5.5089608433734061E-2</v>
      </c>
      <c r="W9" s="1">
        <f>F9-V9</f>
        <v>4.6850896084337341</v>
      </c>
      <c r="X9" s="1">
        <f t="shared" ref="X9:X32" si="13">W9^2</f>
        <v>21.95006463905376</v>
      </c>
    </row>
    <row r="10" spans="1:24" ht="15" thickBot="1" x14ac:dyDescent="0.35">
      <c r="A10" s="1">
        <v>3</v>
      </c>
      <c r="B10" s="1">
        <v>-1</v>
      </c>
      <c r="C10" s="1">
        <v>1</v>
      </c>
      <c r="D10" s="1">
        <v>1</v>
      </c>
      <c r="E10" s="1">
        <v>1</v>
      </c>
      <c r="F10" s="15">
        <v>6.85</v>
      </c>
      <c r="G10" s="1">
        <f t="shared" si="6"/>
        <v>-6.85</v>
      </c>
      <c r="H10" s="1">
        <f t="shared" si="7"/>
        <v>6.85</v>
      </c>
      <c r="I10" s="1">
        <f t="shared" si="0"/>
        <v>6.85</v>
      </c>
      <c r="J10" s="1">
        <f t="shared" si="1"/>
        <v>6.85</v>
      </c>
      <c r="K10" s="1">
        <f t="shared" ref="K10:K32" si="14">B10*C10*F10</f>
        <v>-6.85</v>
      </c>
      <c r="L10" s="1">
        <f t="shared" si="8"/>
        <v>-6.85</v>
      </c>
      <c r="M10" s="1">
        <f t="shared" si="2"/>
        <v>-6.85</v>
      </c>
      <c r="N10" s="1">
        <f t="shared" si="3"/>
        <v>6.85</v>
      </c>
      <c r="O10" s="1">
        <f t="shared" si="4"/>
        <v>6.85</v>
      </c>
      <c r="P10" s="1">
        <f t="shared" si="5"/>
        <v>6.85</v>
      </c>
      <c r="Q10">
        <f t="shared" si="9"/>
        <v>9.3844999999999956</v>
      </c>
      <c r="R10">
        <f t="shared" si="10"/>
        <v>9.3844999999999956</v>
      </c>
      <c r="S10">
        <f t="shared" si="11"/>
        <v>9.3844999999999956</v>
      </c>
      <c r="T10">
        <f t="shared" si="12"/>
        <v>9.3844999999999956</v>
      </c>
      <c r="U10" s="1">
        <f>(F10-$F$37)^2</f>
        <v>5.6306404517733553</v>
      </c>
      <c r="V10" s="1">
        <f>$G$37*B10+$H$37*C10+$I$37*D10+$J$37*E10+$K$37*B10*C10+$L$37*B10*D10+$M$37*B10*E10+$N$37*C10*D10+$O$37*C10*E10+$P$37*D10*E10</f>
        <v>1.6100911144578316</v>
      </c>
      <c r="W10" s="1">
        <f>F10-V10</f>
        <v>5.2399088855421683</v>
      </c>
      <c r="X10" s="1">
        <f t="shared" si="13"/>
        <v>27.456645128783769</v>
      </c>
    </row>
    <row r="11" spans="1:24" ht="15" thickBot="1" x14ac:dyDescent="0.35">
      <c r="A11" s="1">
        <v>4</v>
      </c>
      <c r="B11" s="1">
        <v>-1</v>
      </c>
      <c r="C11" s="1">
        <v>-1</v>
      </c>
      <c r="D11" s="1">
        <v>1</v>
      </c>
      <c r="E11" s="1">
        <v>1</v>
      </c>
      <c r="F11" s="15">
        <v>4.8</v>
      </c>
      <c r="G11" s="1">
        <f t="shared" si="6"/>
        <v>-4.8</v>
      </c>
      <c r="H11" s="1">
        <f t="shared" si="7"/>
        <v>-4.8</v>
      </c>
      <c r="I11" s="1">
        <f t="shared" si="0"/>
        <v>4.8</v>
      </c>
      <c r="J11" s="1">
        <f t="shared" si="1"/>
        <v>4.8</v>
      </c>
      <c r="K11" s="1">
        <f t="shared" si="14"/>
        <v>4.8</v>
      </c>
      <c r="L11" s="1">
        <f t="shared" si="8"/>
        <v>-4.8</v>
      </c>
      <c r="M11" s="1">
        <f t="shared" si="2"/>
        <v>-4.8</v>
      </c>
      <c r="N11" s="1">
        <f t="shared" si="3"/>
        <v>-4.8</v>
      </c>
      <c r="O11" s="1">
        <f t="shared" si="4"/>
        <v>-4.8</v>
      </c>
      <c r="P11" s="1">
        <f t="shared" si="5"/>
        <v>4.8</v>
      </c>
      <c r="Q11">
        <f t="shared" si="9"/>
        <v>4.6079999999999988</v>
      </c>
      <c r="R11">
        <f t="shared" si="10"/>
        <v>4.6079999999999988</v>
      </c>
      <c r="S11">
        <f t="shared" si="11"/>
        <v>4.6079999999999988</v>
      </c>
      <c r="T11">
        <f t="shared" si="12"/>
        <v>4.6079999999999988</v>
      </c>
      <c r="U11" s="1">
        <f>(F11-$F$37)^2</f>
        <v>0.10426251059688578</v>
      </c>
      <c r="V11" s="1">
        <f>$G$37*B11+$H$37*C11+$I$37*D11+$J$37*E11+$K$37*B11*C11+$L$37*B11*D11+$M$37*B11*E11+$N$37*C11*D11+$O$37*C11*E11+$P$37*D11*E11</f>
        <v>-0.45902564670446411</v>
      </c>
      <c r="W11" s="1">
        <f>F11-V11</f>
        <v>5.2590256467044636</v>
      </c>
      <c r="X11" s="1">
        <f t="shared" si="13"/>
        <v>27.657350752695301</v>
      </c>
    </row>
    <row r="12" spans="1:24" ht="15" thickBot="1" x14ac:dyDescent="0.35">
      <c r="A12" s="1">
        <v>5</v>
      </c>
      <c r="B12" s="1">
        <v>1</v>
      </c>
      <c r="C12" s="1">
        <v>1</v>
      </c>
      <c r="D12" s="1">
        <v>-1</v>
      </c>
      <c r="E12" s="1">
        <v>1</v>
      </c>
      <c r="F12" s="15">
        <v>4.91</v>
      </c>
      <c r="G12" s="1">
        <f t="shared" si="6"/>
        <v>4.91</v>
      </c>
      <c r="H12" s="1">
        <f t="shared" si="7"/>
        <v>4.91</v>
      </c>
      <c r="I12" s="1">
        <f t="shared" si="0"/>
        <v>-4.91</v>
      </c>
      <c r="J12" s="1">
        <f t="shared" si="1"/>
        <v>4.91</v>
      </c>
      <c r="K12" s="1">
        <f t="shared" si="14"/>
        <v>4.91</v>
      </c>
      <c r="L12" s="1">
        <f t="shared" si="8"/>
        <v>-4.91</v>
      </c>
      <c r="M12" s="1">
        <f t="shared" si="2"/>
        <v>4.91</v>
      </c>
      <c r="N12" s="1">
        <f t="shared" si="3"/>
        <v>-4.91</v>
      </c>
      <c r="O12" s="1">
        <f t="shared" si="4"/>
        <v>4.91</v>
      </c>
      <c r="P12" s="1">
        <f t="shared" si="5"/>
        <v>-4.91</v>
      </c>
      <c r="Q12">
        <f t="shared" si="9"/>
        <v>4.8216199999999994</v>
      </c>
      <c r="R12">
        <f t="shared" si="10"/>
        <v>4.8216199999999994</v>
      </c>
      <c r="S12">
        <f t="shared" si="11"/>
        <v>4.8216199999999994</v>
      </c>
      <c r="T12">
        <f t="shared" si="12"/>
        <v>4.8216199999999994</v>
      </c>
      <c r="U12" s="1">
        <f>(F12-$F$37)^2</f>
        <v>0.18739986353806251</v>
      </c>
      <c r="V12" s="1">
        <f>$G$37*B12+$H$37*C12+$I$37*D12+$J$37*E12+$K$37*B12*C12+$L$37*B12*D12+$M$37*B12*E12+$N$37*C12*D12+$O$37*C12*E12+$P$37*D12*E12</f>
        <v>-0.27642852291519121</v>
      </c>
      <c r="W12" s="1">
        <f>F12-V12</f>
        <v>5.1864285229151914</v>
      </c>
      <c r="X12" s="1">
        <f t="shared" si="13"/>
        <v>26.899040823308255</v>
      </c>
    </row>
    <row r="13" spans="1:24" ht="15" thickBot="1" x14ac:dyDescent="0.35">
      <c r="A13" s="1">
        <v>6</v>
      </c>
      <c r="B13" s="1">
        <v>1</v>
      </c>
      <c r="C13" s="1">
        <v>-1</v>
      </c>
      <c r="D13" s="1">
        <v>-1</v>
      </c>
      <c r="E13" s="1">
        <v>1</v>
      </c>
      <c r="F13" s="15">
        <v>4.7</v>
      </c>
      <c r="G13" s="1">
        <f t="shared" si="6"/>
        <v>4.7</v>
      </c>
      <c r="H13" s="1">
        <f t="shared" si="7"/>
        <v>-4.7</v>
      </c>
      <c r="I13" s="1">
        <f t="shared" si="0"/>
        <v>-4.7</v>
      </c>
      <c r="J13" s="1">
        <f t="shared" si="1"/>
        <v>4.7</v>
      </c>
      <c r="K13" s="1">
        <f t="shared" si="14"/>
        <v>-4.7</v>
      </c>
      <c r="L13" s="1">
        <f t="shared" si="8"/>
        <v>-4.7</v>
      </c>
      <c r="M13" s="1">
        <f t="shared" si="2"/>
        <v>4.7</v>
      </c>
      <c r="N13" s="1">
        <f t="shared" si="3"/>
        <v>4.7</v>
      </c>
      <c r="O13" s="1">
        <f t="shared" si="4"/>
        <v>-4.7</v>
      </c>
      <c r="P13" s="1">
        <f t="shared" si="5"/>
        <v>-4.7</v>
      </c>
      <c r="Q13">
        <f t="shared" si="9"/>
        <v>4.4179999999999993</v>
      </c>
      <c r="R13">
        <f t="shared" si="10"/>
        <v>4.4179999999999993</v>
      </c>
      <c r="S13">
        <f t="shared" si="11"/>
        <v>4.4179999999999993</v>
      </c>
      <c r="T13">
        <f t="shared" si="12"/>
        <v>4.4179999999999993</v>
      </c>
      <c r="U13" s="1">
        <f>(F13-$F$37)^2</f>
        <v>4.968309883218007E-2</v>
      </c>
      <c r="V13" s="1">
        <f>$G$37*B13+$H$37*C13+$I$37*D13+$J$37*E13+$K$37*B13*C13+$L$37*B13*D13+$M$37*B13*E13+$N$37*C13*D13+$O$37*C13*E13+$P$37*D13*E13</f>
        <v>-0.64054528407748634</v>
      </c>
      <c r="W13" s="1">
        <f>F13-V13</f>
        <v>5.3405452840774865</v>
      </c>
      <c r="X13" s="1">
        <f t="shared" si="13"/>
        <v>28.521423931282282</v>
      </c>
    </row>
    <row r="14" spans="1:24" ht="15" thickBot="1" x14ac:dyDescent="0.35">
      <c r="A14" s="1">
        <v>7</v>
      </c>
      <c r="B14" s="1">
        <v>-1</v>
      </c>
      <c r="C14" s="1">
        <v>1</v>
      </c>
      <c r="D14" s="1">
        <v>-1</v>
      </c>
      <c r="E14" s="1">
        <v>1</v>
      </c>
      <c r="F14" s="15">
        <v>4.67</v>
      </c>
      <c r="G14" s="1">
        <f t="shared" si="6"/>
        <v>-4.67</v>
      </c>
      <c r="H14" s="1">
        <f t="shared" si="7"/>
        <v>4.67</v>
      </c>
      <c r="I14" s="1">
        <f t="shared" si="0"/>
        <v>-4.67</v>
      </c>
      <c r="J14" s="1">
        <f t="shared" si="1"/>
        <v>4.67</v>
      </c>
      <c r="K14" s="1">
        <f t="shared" si="14"/>
        <v>-4.67</v>
      </c>
      <c r="L14" s="1">
        <f t="shared" si="8"/>
        <v>4.67</v>
      </c>
      <c r="M14" s="1">
        <f t="shared" si="2"/>
        <v>-4.67</v>
      </c>
      <c r="N14" s="1">
        <f t="shared" si="3"/>
        <v>-4.67</v>
      </c>
      <c r="O14" s="1">
        <f t="shared" si="4"/>
        <v>4.67</v>
      </c>
      <c r="P14" s="1">
        <f t="shared" si="5"/>
        <v>-4.67</v>
      </c>
      <c r="Q14">
        <f t="shared" si="9"/>
        <v>4.3617799999999987</v>
      </c>
      <c r="R14">
        <f t="shared" si="10"/>
        <v>4.3617799999999987</v>
      </c>
      <c r="S14">
        <f t="shared" si="11"/>
        <v>4.3617799999999987</v>
      </c>
      <c r="T14">
        <f t="shared" si="12"/>
        <v>4.3617799999999987</v>
      </c>
      <c r="U14" s="1">
        <f>(F14-$F$37)^2</f>
        <v>3.7209275302768192E-2</v>
      </c>
      <c r="V14" s="1">
        <f>$G$37*B14+$H$37*C14+$I$37*D14+$J$37*E14+$K$37*B14*C14+$L$37*B14*D14+$M$37*B14*E14+$N$37*C14*D14+$O$37*C14*E14+$P$37*D14*E14</f>
        <v>-0.26036456118592077</v>
      </c>
      <c r="W14" s="1">
        <f>F14-V14</f>
        <v>4.9303645611859208</v>
      </c>
      <c r="X14" s="1">
        <f t="shared" si="13"/>
        <v>24.308494706198037</v>
      </c>
    </row>
    <row r="15" spans="1:24" ht="15" thickBot="1" x14ac:dyDescent="0.35">
      <c r="A15" s="1">
        <v>8</v>
      </c>
      <c r="B15" s="1">
        <v>-1</v>
      </c>
      <c r="C15" s="1">
        <v>-1</v>
      </c>
      <c r="D15" s="1">
        <v>-1</v>
      </c>
      <c r="E15" s="1">
        <v>1</v>
      </c>
      <c r="F15" s="15">
        <v>3.14</v>
      </c>
      <c r="G15" s="1">
        <f t="shared" si="6"/>
        <v>-3.14</v>
      </c>
      <c r="H15" s="1">
        <f t="shared" si="7"/>
        <v>-3.14</v>
      </c>
      <c r="I15" s="1">
        <f t="shared" si="0"/>
        <v>-3.14</v>
      </c>
      <c r="J15" s="1">
        <f t="shared" si="1"/>
        <v>3.14</v>
      </c>
      <c r="K15" s="1">
        <f t="shared" si="14"/>
        <v>3.14</v>
      </c>
      <c r="L15" s="1">
        <f t="shared" si="8"/>
        <v>3.14</v>
      </c>
      <c r="M15" s="1">
        <f t="shared" si="2"/>
        <v>-3.14</v>
      </c>
      <c r="N15" s="1">
        <f t="shared" si="3"/>
        <v>3.14</v>
      </c>
      <c r="O15" s="1">
        <f t="shared" si="4"/>
        <v>-3.14</v>
      </c>
      <c r="P15" s="1">
        <f t="shared" si="5"/>
        <v>-3.14</v>
      </c>
      <c r="Q15">
        <f t="shared" si="9"/>
        <v>1.9719199999999997</v>
      </c>
      <c r="R15">
        <f t="shared" si="10"/>
        <v>1.9719199999999997</v>
      </c>
      <c r="S15">
        <f t="shared" si="11"/>
        <v>1.9719199999999997</v>
      </c>
      <c r="T15">
        <f t="shared" si="12"/>
        <v>1.9719199999999997</v>
      </c>
      <c r="U15" s="1">
        <f>(F15-$F$37)^2</f>
        <v>1.7878442753027675</v>
      </c>
      <c r="V15" s="1">
        <f>$G$37*B15+$H$37*C15+$I$37*D15+$J$37*E15+$K$37*B15*C15+$L$37*B15*D15+$M$37*B15*E15+$N$37*C15*D15+$O$37*C15*E15+$P$37*D15*E15</f>
        <v>-0.93698132234821607</v>
      </c>
      <c r="W15" s="1">
        <f>F15-V15</f>
        <v>4.0769813223482165</v>
      </c>
      <c r="X15" s="1">
        <f t="shared" si="13"/>
        <v>16.621776702776213</v>
      </c>
    </row>
    <row r="16" spans="1:24" ht="15" thickBot="1" x14ac:dyDescent="0.35">
      <c r="A16" s="1">
        <v>9</v>
      </c>
      <c r="B16" s="1">
        <v>1</v>
      </c>
      <c r="C16" s="1">
        <v>1</v>
      </c>
      <c r="D16" s="1">
        <v>1</v>
      </c>
      <c r="E16" s="1">
        <v>-1</v>
      </c>
      <c r="F16" s="15">
        <v>7.5</v>
      </c>
      <c r="G16" s="1">
        <f t="shared" si="6"/>
        <v>7.5</v>
      </c>
      <c r="H16" s="1">
        <f t="shared" si="7"/>
        <v>7.5</v>
      </c>
      <c r="I16" s="1">
        <f t="shared" si="0"/>
        <v>7.5</v>
      </c>
      <c r="J16" s="1">
        <f t="shared" si="1"/>
        <v>-7.5</v>
      </c>
      <c r="K16" s="1">
        <f t="shared" si="14"/>
        <v>7.5</v>
      </c>
      <c r="L16" s="1">
        <f t="shared" si="8"/>
        <v>7.5</v>
      </c>
      <c r="M16" s="1">
        <f t="shared" si="2"/>
        <v>-7.5</v>
      </c>
      <c r="N16" s="1">
        <f t="shared" si="3"/>
        <v>7.5</v>
      </c>
      <c r="O16" s="1">
        <f t="shared" si="4"/>
        <v>-7.5</v>
      </c>
      <c r="P16" s="1">
        <f t="shared" si="5"/>
        <v>-7.5</v>
      </c>
      <c r="Q16">
        <f t="shared" si="9"/>
        <v>11.249999999999998</v>
      </c>
      <c r="R16">
        <f t="shared" si="10"/>
        <v>11.249999999999998</v>
      </c>
      <c r="S16">
        <f t="shared" si="11"/>
        <v>11.249999999999998</v>
      </c>
      <c r="T16">
        <f t="shared" si="12"/>
        <v>11.249999999999998</v>
      </c>
      <c r="U16" s="1">
        <f>(F16-$F$37)^2</f>
        <v>9.137906628243945</v>
      </c>
      <c r="V16" s="1">
        <f>$G$37*B16+$H$37*C16+$I$37*D16+$J$37*E16+$K$37*B16*C16+$L$37*B16*D16+$M$37*B16*E16+$N$37*C16*D16+$O$37*C16*E16+$P$37*D16*E16</f>
        <v>1.4494813223482159</v>
      </c>
      <c r="W16" s="1">
        <f>F16-V16</f>
        <v>6.0505186776517839</v>
      </c>
      <c r="X16" s="1">
        <f t="shared" si="13"/>
        <v>36.608776268613092</v>
      </c>
    </row>
    <row r="17" spans="1:24" ht="15" thickBot="1" x14ac:dyDescent="0.35">
      <c r="A17" s="1">
        <v>10</v>
      </c>
      <c r="B17" s="1">
        <v>1</v>
      </c>
      <c r="C17" s="1">
        <v>-1</v>
      </c>
      <c r="D17" s="1">
        <v>1</v>
      </c>
      <c r="E17" s="1">
        <v>-1</v>
      </c>
      <c r="F17" s="15">
        <v>4.82</v>
      </c>
      <c r="G17" s="1">
        <f t="shared" si="6"/>
        <v>4.82</v>
      </c>
      <c r="H17" s="1">
        <f t="shared" si="7"/>
        <v>-4.82</v>
      </c>
      <c r="I17" s="1">
        <f t="shared" si="0"/>
        <v>4.82</v>
      </c>
      <c r="J17" s="1">
        <f t="shared" si="1"/>
        <v>-4.82</v>
      </c>
      <c r="K17" s="1">
        <f t="shared" si="14"/>
        <v>-4.82</v>
      </c>
      <c r="L17" s="1">
        <f t="shared" si="8"/>
        <v>4.82</v>
      </c>
      <c r="M17" s="1">
        <f t="shared" si="2"/>
        <v>-4.82</v>
      </c>
      <c r="N17" s="1">
        <f t="shared" si="3"/>
        <v>-4.82</v>
      </c>
      <c r="O17" s="1">
        <f t="shared" si="4"/>
        <v>4.82</v>
      </c>
      <c r="P17" s="1">
        <f t="shared" si="5"/>
        <v>-4.82</v>
      </c>
      <c r="Q17">
        <f t="shared" si="9"/>
        <v>4.6464799999999995</v>
      </c>
      <c r="R17">
        <f t="shared" si="10"/>
        <v>4.6464799999999995</v>
      </c>
      <c r="S17">
        <f t="shared" si="11"/>
        <v>4.6464799999999995</v>
      </c>
      <c r="T17">
        <f t="shared" si="12"/>
        <v>4.6464799999999995</v>
      </c>
      <c r="U17" s="1">
        <f>(F17-$F$37)^2</f>
        <v>0.11757839294982728</v>
      </c>
      <c r="V17" s="1">
        <f>$G$37*B17+$H$37*C17+$I$37*D17+$J$37*E17+$K$37*B17*C17+$L$37*B17*D17+$M$37*B17*E17+$N$37*C17*D17+$O$37*C17*E17+$P$37*D17*E17</f>
        <v>5.5364561185919869E-2</v>
      </c>
      <c r="W17" s="1">
        <f>F17-V17</f>
        <v>4.7646354388140804</v>
      </c>
      <c r="X17" s="1">
        <f t="shared" si="13"/>
        <v>22.701750864803046</v>
      </c>
    </row>
    <row r="18" spans="1:24" ht="15" thickBot="1" x14ac:dyDescent="0.35">
      <c r="A18" s="1">
        <v>11</v>
      </c>
      <c r="B18" s="1">
        <v>-1</v>
      </c>
      <c r="C18" s="1">
        <v>1</v>
      </c>
      <c r="D18" s="1">
        <v>1</v>
      </c>
      <c r="E18" s="1">
        <v>-1</v>
      </c>
      <c r="F18" s="15">
        <v>4.62</v>
      </c>
      <c r="G18" s="1">
        <f t="shared" si="6"/>
        <v>-4.62</v>
      </c>
      <c r="H18" s="1">
        <f t="shared" si="7"/>
        <v>4.62</v>
      </c>
      <c r="I18" s="1">
        <f t="shared" si="0"/>
        <v>4.62</v>
      </c>
      <c r="J18" s="1">
        <f t="shared" si="1"/>
        <v>-4.62</v>
      </c>
      <c r="K18" s="1">
        <f t="shared" si="14"/>
        <v>-4.62</v>
      </c>
      <c r="L18" s="1">
        <f t="shared" si="8"/>
        <v>-4.62</v>
      </c>
      <c r="M18" s="1">
        <f t="shared" si="2"/>
        <v>4.62</v>
      </c>
      <c r="N18" s="1">
        <f t="shared" si="3"/>
        <v>4.62</v>
      </c>
      <c r="O18" s="1">
        <f t="shared" si="4"/>
        <v>-4.62</v>
      </c>
      <c r="P18" s="1">
        <f t="shared" si="5"/>
        <v>-4.62</v>
      </c>
      <c r="Q18">
        <f t="shared" si="9"/>
        <v>4.2688799999999993</v>
      </c>
      <c r="R18">
        <f t="shared" si="10"/>
        <v>4.2688799999999993</v>
      </c>
      <c r="S18">
        <f t="shared" si="11"/>
        <v>4.2688799999999993</v>
      </c>
      <c r="T18">
        <f t="shared" si="12"/>
        <v>4.2688799999999993</v>
      </c>
      <c r="U18" s="1">
        <f>(F18-$F$37)^2</f>
        <v>2.0419569420415295E-2</v>
      </c>
      <c r="V18" s="1">
        <f>$G$37*B18+$H$37*C18+$I$37*D18+$J$37*E18+$K$37*B18*C18+$L$37*B18*D18+$M$37*B18*E18+$N$37*C18*D18+$O$37*C18*E18+$P$37*D18*E18</f>
        <v>0.26554528407748623</v>
      </c>
      <c r="W18" s="1">
        <f>F18-V18</f>
        <v>4.3544547159225138</v>
      </c>
      <c r="X18" s="1">
        <f t="shared" si="13"/>
        <v>18.961275873019819</v>
      </c>
    </row>
    <row r="19" spans="1:24" ht="15" thickBot="1" x14ac:dyDescent="0.35">
      <c r="A19" s="1">
        <v>12</v>
      </c>
      <c r="B19" s="1">
        <v>-1</v>
      </c>
      <c r="C19" s="1">
        <v>-1</v>
      </c>
      <c r="D19" s="1">
        <v>1</v>
      </c>
      <c r="E19" s="1">
        <v>-1</v>
      </c>
      <c r="F19" s="15">
        <v>3.5</v>
      </c>
      <c r="G19" s="1">
        <f t="shared" si="6"/>
        <v>-3.5</v>
      </c>
      <c r="H19" s="1">
        <f t="shared" si="7"/>
        <v>-3.5</v>
      </c>
      <c r="I19" s="1">
        <f t="shared" si="0"/>
        <v>3.5</v>
      </c>
      <c r="J19" s="1">
        <f t="shared" si="1"/>
        <v>-3.5</v>
      </c>
      <c r="K19" s="1">
        <f t="shared" si="14"/>
        <v>3.5</v>
      </c>
      <c r="L19" s="1">
        <f t="shared" si="8"/>
        <v>-3.5</v>
      </c>
      <c r="M19" s="1">
        <f t="shared" si="2"/>
        <v>3.5</v>
      </c>
      <c r="N19" s="1">
        <f t="shared" si="3"/>
        <v>-3.5</v>
      </c>
      <c r="O19" s="1">
        <f t="shared" si="4"/>
        <v>3.5</v>
      </c>
      <c r="P19" s="1">
        <f t="shared" si="5"/>
        <v>-3.5</v>
      </c>
      <c r="Q19">
        <f t="shared" si="9"/>
        <v>2.4499999999999993</v>
      </c>
      <c r="R19">
        <f t="shared" si="10"/>
        <v>2.4499999999999993</v>
      </c>
      <c r="S19">
        <f t="shared" si="11"/>
        <v>2.4499999999999993</v>
      </c>
      <c r="T19">
        <f t="shared" si="12"/>
        <v>2.4499999999999993</v>
      </c>
      <c r="U19" s="1">
        <f>(F19-$F$37)^2</f>
        <v>0.95473015765570912</v>
      </c>
      <c r="V19" s="1">
        <f>$G$37*B19+$H$37*C19+$I$37*D19+$J$37*E19+$K$37*B19*C19+$L$37*B19*D19+$M$37*B19*E19+$N$37*C19*D19+$O$37*C19*E19+$P$37*D19*E19</f>
        <v>-1.4410714770848096</v>
      </c>
      <c r="W19" s="1">
        <f>F19-V19</f>
        <v>4.9410714770848099</v>
      </c>
      <c r="X19" s="1">
        <f t="shared" si="13"/>
        <v>24.414187341661066</v>
      </c>
    </row>
    <row r="20" spans="1:24" ht="15" thickBot="1" x14ac:dyDescent="0.35">
      <c r="A20" s="1">
        <v>13</v>
      </c>
      <c r="B20" s="1">
        <v>1</v>
      </c>
      <c r="C20" s="1">
        <v>1</v>
      </c>
      <c r="D20" s="1">
        <v>-1</v>
      </c>
      <c r="E20" s="1">
        <v>-1</v>
      </c>
      <c r="F20" s="15">
        <v>4.8</v>
      </c>
      <c r="G20" s="1">
        <f t="shared" si="6"/>
        <v>4.8</v>
      </c>
      <c r="H20" s="1">
        <f t="shared" si="7"/>
        <v>4.8</v>
      </c>
      <c r="I20" s="1">
        <f t="shared" si="0"/>
        <v>-4.8</v>
      </c>
      <c r="J20" s="1">
        <f t="shared" si="1"/>
        <v>-4.8</v>
      </c>
      <c r="K20" s="1">
        <f t="shared" si="14"/>
        <v>4.8</v>
      </c>
      <c r="L20" s="1">
        <f t="shared" si="8"/>
        <v>-4.8</v>
      </c>
      <c r="M20" s="1">
        <f t="shared" si="2"/>
        <v>-4.8</v>
      </c>
      <c r="N20" s="1">
        <f t="shared" si="3"/>
        <v>-4.8</v>
      </c>
      <c r="O20" s="1">
        <f t="shared" si="4"/>
        <v>-4.8</v>
      </c>
      <c r="P20" s="1">
        <f t="shared" si="5"/>
        <v>4.8</v>
      </c>
      <c r="Q20">
        <f t="shared" si="9"/>
        <v>4.6079999999999988</v>
      </c>
      <c r="R20">
        <f t="shared" si="10"/>
        <v>4.6079999999999988</v>
      </c>
      <c r="S20">
        <f t="shared" si="11"/>
        <v>4.6079999999999988</v>
      </c>
      <c r="T20">
        <f t="shared" si="12"/>
        <v>4.6079999999999988</v>
      </c>
      <c r="U20" s="1">
        <f>(F20-$F$37)^2</f>
        <v>0.10426251059688578</v>
      </c>
      <c r="V20" s="1">
        <f>$G$37*B20+$H$37*C20+$I$37*D20+$J$37*E20+$K$37*B20*C20+$L$37*B20*D20+$M$37*B20*E20+$N$37*C20*D20+$O$37*C20*E20+$P$37*D20*E20</f>
        <v>0.36402564670446441</v>
      </c>
      <c r="W20" s="1">
        <f>F20-V20</f>
        <v>4.4359743532955358</v>
      </c>
      <c r="X20" s="1">
        <f t="shared" si="13"/>
        <v>19.677868463095749</v>
      </c>
    </row>
    <row r="21" spans="1:24" ht="15" thickBot="1" x14ac:dyDescent="0.35">
      <c r="A21" s="1">
        <v>14</v>
      </c>
      <c r="B21" s="1">
        <v>1</v>
      </c>
      <c r="C21" s="1">
        <v>-1</v>
      </c>
      <c r="D21" s="1">
        <v>-1</v>
      </c>
      <c r="E21" s="1">
        <v>-1</v>
      </c>
      <c r="F21" s="15">
        <v>5.25</v>
      </c>
      <c r="G21" s="1">
        <f t="shared" si="6"/>
        <v>5.25</v>
      </c>
      <c r="H21" s="1">
        <f t="shared" si="7"/>
        <v>-5.25</v>
      </c>
      <c r="I21" s="1">
        <f t="shared" si="0"/>
        <v>-5.25</v>
      </c>
      <c r="J21" s="1">
        <f t="shared" si="1"/>
        <v>-5.25</v>
      </c>
      <c r="K21" s="1">
        <f t="shared" si="14"/>
        <v>-5.25</v>
      </c>
      <c r="L21" s="1">
        <f t="shared" si="8"/>
        <v>-5.25</v>
      </c>
      <c r="M21" s="1">
        <f t="shared" si="2"/>
        <v>-5.25</v>
      </c>
      <c r="N21" s="1">
        <f t="shared" si="3"/>
        <v>5.25</v>
      </c>
      <c r="O21" s="1">
        <f t="shared" si="4"/>
        <v>5.25</v>
      </c>
      <c r="P21" s="1">
        <f t="shared" si="5"/>
        <v>5.25</v>
      </c>
      <c r="Q21">
        <f t="shared" si="9"/>
        <v>5.5124999999999984</v>
      </c>
      <c r="R21">
        <f t="shared" si="10"/>
        <v>5.5124999999999984</v>
      </c>
      <c r="S21">
        <f t="shared" si="11"/>
        <v>5.5124999999999984</v>
      </c>
      <c r="T21">
        <f t="shared" si="12"/>
        <v>5.5124999999999984</v>
      </c>
      <c r="U21" s="1">
        <f>(F21-$F$37)^2</f>
        <v>0.59736986353806254</v>
      </c>
      <c r="V21" s="1">
        <f>$G$37*B21+$H$37*C21+$I$37*D21+$J$37*E21+$K$37*B21*C21+$L$37*B21*D21+$M$37*B21*E21+$N$37*C21*D21+$O$37*C21*E21+$P$37*D21*E21</f>
        <v>0.36240888554216849</v>
      </c>
      <c r="W21" s="1">
        <f>F21-V21</f>
        <v>4.8875911144578312</v>
      </c>
      <c r="X21" s="1">
        <f t="shared" si="13"/>
        <v>23.888546902127146</v>
      </c>
    </row>
    <row r="22" spans="1:24" ht="15" thickBot="1" x14ac:dyDescent="0.35">
      <c r="A22" s="1">
        <v>15</v>
      </c>
      <c r="B22" s="1">
        <v>-1</v>
      </c>
      <c r="C22" s="1">
        <v>1</v>
      </c>
      <c r="D22" s="1">
        <v>-1</v>
      </c>
      <c r="E22" s="1">
        <v>-1</v>
      </c>
      <c r="F22" s="15">
        <v>4.7300000000000004</v>
      </c>
      <c r="G22" s="1">
        <f t="shared" si="6"/>
        <v>-4.7300000000000004</v>
      </c>
      <c r="H22" s="1">
        <f t="shared" si="7"/>
        <v>4.7300000000000004</v>
      </c>
      <c r="I22" s="1">
        <f t="shared" si="0"/>
        <v>-4.7300000000000004</v>
      </c>
      <c r="J22" s="1">
        <f t="shared" si="1"/>
        <v>-4.7300000000000004</v>
      </c>
      <c r="K22" s="1">
        <f t="shared" si="14"/>
        <v>-4.7300000000000004</v>
      </c>
      <c r="L22" s="1">
        <f t="shared" si="8"/>
        <v>4.7300000000000004</v>
      </c>
      <c r="M22" s="1">
        <f t="shared" si="2"/>
        <v>4.7300000000000004</v>
      </c>
      <c r="N22" s="1">
        <f t="shared" si="3"/>
        <v>-4.7300000000000004</v>
      </c>
      <c r="O22" s="1">
        <f t="shared" si="4"/>
        <v>-4.7300000000000004</v>
      </c>
      <c r="P22" s="1">
        <f t="shared" si="5"/>
        <v>4.7300000000000004</v>
      </c>
      <c r="Q22">
        <f t="shared" si="9"/>
        <v>4.4745799999999996</v>
      </c>
      <c r="R22">
        <f t="shared" si="10"/>
        <v>4.4745799999999996</v>
      </c>
      <c r="S22">
        <f t="shared" si="11"/>
        <v>4.4745799999999996</v>
      </c>
      <c r="T22">
        <f t="shared" si="12"/>
        <v>4.4745799999999996</v>
      </c>
      <c r="U22" s="1">
        <f>(F22-$F$37)^2</f>
        <v>6.3956922361591978E-2</v>
      </c>
      <c r="V22" s="1">
        <f>$G$37*B22+$H$37*C22+$I$37*D22+$J$37*E22+$K$37*B22*C22+$L$37*B22*D22+$M$37*B22*E22+$N$37*C22*D22+$O$37*C22*E22+$P$37*D22*E22</f>
        <v>-0.71241039156626507</v>
      </c>
      <c r="W22" s="1">
        <f>F22-V22</f>
        <v>5.4424103915662654</v>
      </c>
      <c r="X22" s="1">
        <f t="shared" si="13"/>
        <v>29.619830870228469</v>
      </c>
    </row>
    <row r="23" spans="1:24" ht="16.2" thickBot="1" x14ac:dyDescent="0.35">
      <c r="A23" s="1">
        <v>16</v>
      </c>
      <c r="B23" s="1">
        <v>-1</v>
      </c>
      <c r="C23" s="1">
        <v>-1</v>
      </c>
      <c r="D23" s="1">
        <v>-1</v>
      </c>
      <c r="E23" s="1">
        <v>-1</v>
      </c>
      <c r="F23" s="14">
        <v>3.5</v>
      </c>
      <c r="G23" s="1">
        <f>B23*F23</f>
        <v>-3.5</v>
      </c>
      <c r="H23" s="1">
        <f>C23*F23</f>
        <v>-3.5</v>
      </c>
      <c r="I23" s="1">
        <f t="shared" si="0"/>
        <v>-3.5</v>
      </c>
      <c r="J23" s="1">
        <f t="shared" si="1"/>
        <v>-3.5</v>
      </c>
      <c r="K23" s="1">
        <f t="shared" si="14"/>
        <v>3.5</v>
      </c>
      <c r="L23" s="1">
        <f t="shared" si="8"/>
        <v>3.5</v>
      </c>
      <c r="M23" s="1">
        <f t="shared" si="2"/>
        <v>3.5</v>
      </c>
      <c r="N23" s="1">
        <f t="shared" si="3"/>
        <v>3.5</v>
      </c>
      <c r="O23" s="1">
        <f t="shared" si="4"/>
        <v>3.5</v>
      </c>
      <c r="P23" s="1">
        <f t="shared" si="5"/>
        <v>3.5</v>
      </c>
      <c r="Q23">
        <f t="shared" si="9"/>
        <v>2.4499999999999993</v>
      </c>
      <c r="R23">
        <f t="shared" si="10"/>
        <v>2.4499999999999993</v>
      </c>
      <c r="S23">
        <f t="shared" si="11"/>
        <v>2.4499999999999993</v>
      </c>
      <c r="T23">
        <f t="shared" si="12"/>
        <v>2.4499999999999993</v>
      </c>
      <c r="U23" s="1">
        <f>(F23-$F$37)^2</f>
        <v>0.95473015765570912</v>
      </c>
      <c r="V23" s="1">
        <f>$G$37*B23+$H$37*C23+$I$37*D23+$J$37*E23+$K$37*B23*C23+$L$37*B23*D23+$M$37*B23*E23+$N$37*C23*D23+$O$37*C23*E23+$P$37*D23*E23</f>
        <v>-1.0265271527285609</v>
      </c>
      <c r="W23" s="1">
        <f>F23-V23</f>
        <v>4.5265271527285611</v>
      </c>
      <c r="X23" s="1">
        <f t="shared" si="13"/>
        <v>20.489448064388935</v>
      </c>
    </row>
    <row r="24" spans="1:24" ht="18.600000000000001" thickBot="1" x14ac:dyDescent="0.35">
      <c r="A24" s="1">
        <v>17</v>
      </c>
      <c r="B24" s="18">
        <v>0</v>
      </c>
      <c r="C24" s="19">
        <v>0</v>
      </c>
      <c r="D24" s="19">
        <v>0</v>
      </c>
      <c r="E24" s="19">
        <v>0</v>
      </c>
      <c r="F24" s="15">
        <v>4.0517500000000002</v>
      </c>
      <c r="G24" s="1">
        <f>B24*F24</f>
        <v>0</v>
      </c>
      <c r="H24" s="1">
        <f t="shared" ref="H24:H32" si="15">C24*F24</f>
        <v>0</v>
      </c>
      <c r="I24" s="1">
        <f t="shared" si="0"/>
        <v>0</v>
      </c>
      <c r="J24" s="1">
        <f t="shared" si="1"/>
        <v>0</v>
      </c>
      <c r="K24" s="1">
        <f t="shared" si="14"/>
        <v>0</v>
      </c>
      <c r="L24" s="1">
        <f t="shared" si="8"/>
        <v>0</v>
      </c>
      <c r="M24" s="1">
        <f t="shared" si="2"/>
        <v>0</v>
      </c>
      <c r="N24" s="1">
        <f t="shared" si="3"/>
        <v>0</v>
      </c>
      <c r="O24" s="1">
        <f t="shared" si="4"/>
        <v>0</v>
      </c>
      <c r="P24" s="1">
        <f t="shared" si="5"/>
        <v>0</v>
      </c>
      <c r="Q24">
        <f t="shared" si="9"/>
        <v>-13.133342450000001</v>
      </c>
      <c r="R24">
        <f t="shared" si="10"/>
        <v>-13.133342450000001</v>
      </c>
      <c r="S24">
        <f t="shared" si="11"/>
        <v>-13.133342450000001</v>
      </c>
      <c r="T24">
        <f t="shared" si="12"/>
        <v>-13.133342450000001</v>
      </c>
      <c r="U24" s="1">
        <f>(F24-$F$37)^2</f>
        <v>0.18092512456747378</v>
      </c>
      <c r="V24" s="1">
        <f>$G$37*B24+$H$37*C24+$I$37*D24+$J$37*E24+$K$37*B24*C24+$L$37*B24*D24+$M$37*B24*E24+$N$37*C24*D24+$O$37*C24*E24+$P$37*D24*E24</f>
        <v>0</v>
      </c>
      <c r="W24" s="1">
        <f>F24-V24</f>
        <v>4.0517500000000002</v>
      </c>
      <c r="X24" s="1">
        <f t="shared" si="13"/>
        <v>16.416678062500001</v>
      </c>
    </row>
    <row r="25" spans="1:24" ht="18.600000000000001" thickBot="1" x14ac:dyDescent="0.35">
      <c r="A25" s="1">
        <v>18</v>
      </c>
      <c r="B25" s="20">
        <f>-1.4*2</f>
        <v>-2.8</v>
      </c>
      <c r="C25" s="13"/>
      <c r="D25" s="13"/>
      <c r="E25" s="13"/>
      <c r="F25" s="15">
        <v>3.94541176470588</v>
      </c>
      <c r="G25" s="1">
        <f t="shared" ref="G25:G32" si="16">B25*F25</f>
        <v>-11.047152941176464</v>
      </c>
      <c r="H25" s="1">
        <f t="shared" si="15"/>
        <v>0</v>
      </c>
      <c r="I25" s="1">
        <f t="shared" si="0"/>
        <v>0</v>
      </c>
      <c r="J25" s="1">
        <f t="shared" si="1"/>
        <v>0</v>
      </c>
      <c r="K25" s="1">
        <f t="shared" si="14"/>
        <v>0</v>
      </c>
      <c r="L25" s="1">
        <f t="shared" si="8"/>
        <v>0</v>
      </c>
      <c r="M25" s="1">
        <f t="shared" si="2"/>
        <v>0</v>
      </c>
      <c r="N25" s="1">
        <f t="shared" si="3"/>
        <v>0</v>
      </c>
      <c r="O25" s="1">
        <f t="shared" si="4"/>
        <v>0</v>
      </c>
      <c r="P25" s="1">
        <f t="shared" si="5"/>
        <v>0</v>
      </c>
      <c r="Q25">
        <f t="shared" si="9"/>
        <v>109.58656891128012</v>
      </c>
      <c r="R25">
        <f t="shared" si="10"/>
        <v>-12.453019194463653</v>
      </c>
      <c r="S25">
        <f t="shared" si="11"/>
        <v>-12.453019194463653</v>
      </c>
      <c r="T25">
        <f t="shared" si="12"/>
        <v>-12.453019194463653</v>
      </c>
      <c r="U25" s="1">
        <f>(F25-$F$37)^2</f>
        <v>0.28269550713668062</v>
      </c>
      <c r="V25" s="1">
        <f>$G$37*B25+$H$37*C25+$I$37*D25+$J$37*E25+$K$37*B25*C25+$L$37*B25*D25+$M$37*B25*E25+$N$37*C25*D25+$O$37*C25*E25+$P$37*D25*E25</f>
        <v>-1.0362604535790214</v>
      </c>
      <c r="W25" s="1">
        <f>F25-V25</f>
        <v>4.9816722182849009</v>
      </c>
      <c r="X25" s="1">
        <f t="shared" si="13"/>
        <v>24.817058090431605</v>
      </c>
    </row>
    <row r="26" spans="1:24" ht="18.600000000000001" thickBot="1" x14ac:dyDescent="0.35">
      <c r="A26" s="1">
        <v>19</v>
      </c>
      <c r="B26" s="20">
        <f>1.4*2</f>
        <v>2.8</v>
      </c>
      <c r="C26" s="13"/>
      <c r="D26" s="13"/>
      <c r="E26" s="13"/>
      <c r="F26" s="15">
        <v>3.8390735294117602</v>
      </c>
      <c r="G26" s="1">
        <f t="shared" si="16"/>
        <v>10.749405882352928</v>
      </c>
      <c r="H26" s="1">
        <f t="shared" si="15"/>
        <v>0</v>
      </c>
      <c r="I26" s="1">
        <f t="shared" si="0"/>
        <v>0</v>
      </c>
      <c r="J26" s="1">
        <f t="shared" si="1"/>
        <v>0</v>
      </c>
      <c r="K26" s="1">
        <f t="shared" si="14"/>
        <v>0</v>
      </c>
      <c r="L26" s="1">
        <f t="shared" si="8"/>
        <v>0</v>
      </c>
      <c r="M26" s="1">
        <f t="shared" si="2"/>
        <v>0</v>
      </c>
      <c r="N26" s="1">
        <f t="shared" si="3"/>
        <v>0</v>
      </c>
      <c r="O26" s="1">
        <f t="shared" si="4"/>
        <v>0</v>
      </c>
      <c r="P26" s="1">
        <f t="shared" si="5"/>
        <v>0</v>
      </c>
      <c r="Q26">
        <f t="shared" si="9"/>
        <v>103.75893837217967</v>
      </c>
      <c r="R26">
        <f t="shared" si="10"/>
        <v>-11.790788451384056</v>
      </c>
      <c r="S26">
        <f t="shared" si="11"/>
        <v>-11.790788451384056</v>
      </c>
      <c r="T26">
        <f t="shared" si="12"/>
        <v>-11.790788451384056</v>
      </c>
      <c r="U26" s="1">
        <f>(F26-$F$37)^2</f>
        <v>0.4070815302768222</v>
      </c>
      <c r="V26" s="1">
        <f>$G$37*B26+$H$37*C26+$I$37*D26+$J$37*E26+$K$37*B26*C26+$L$37*B26*D26+$M$37*B26*E26+$N$37*C26*D26+$O$37*C26*E26+$P$37*D26*E26</f>
        <v>1.0362604535790214</v>
      </c>
      <c r="W26" s="1">
        <f>F26-V26</f>
        <v>2.8028130758327388</v>
      </c>
      <c r="X26" s="1">
        <f t="shared" si="13"/>
        <v>7.8557611380589778</v>
      </c>
    </row>
    <row r="27" spans="1:24" ht="18.600000000000001" thickBot="1" x14ac:dyDescent="0.35">
      <c r="A27" s="1">
        <v>20</v>
      </c>
      <c r="B27" s="21"/>
      <c r="C27" s="20">
        <f>-1.4*2</f>
        <v>-2.8</v>
      </c>
      <c r="D27" s="13"/>
      <c r="E27" s="13"/>
      <c r="F27" s="15">
        <v>3.7327352941176501</v>
      </c>
      <c r="G27" s="1">
        <f t="shared" si="16"/>
        <v>0</v>
      </c>
      <c r="H27" s="1">
        <f t="shared" si="15"/>
        <v>-10.451658823529419</v>
      </c>
      <c r="I27" s="1">
        <f t="shared" si="0"/>
        <v>0</v>
      </c>
      <c r="J27" s="1">
        <f t="shared" si="1"/>
        <v>0</v>
      </c>
      <c r="K27" s="1">
        <f t="shared" si="14"/>
        <v>0</v>
      </c>
      <c r="L27" s="1">
        <f t="shared" si="8"/>
        <v>0</v>
      </c>
      <c r="M27" s="1">
        <f t="shared" si="2"/>
        <v>0</v>
      </c>
      <c r="N27" s="1">
        <f t="shared" si="3"/>
        <v>0</v>
      </c>
      <c r="O27" s="1">
        <f t="shared" si="4"/>
        <v>0</v>
      </c>
      <c r="P27" s="1">
        <f t="shared" si="5"/>
        <v>0</v>
      </c>
      <c r="Q27">
        <f t="shared" si="9"/>
        <v>-11.146650220761265</v>
      </c>
      <c r="R27">
        <f t="shared" si="10"/>
        <v>98.090521942699112</v>
      </c>
      <c r="S27">
        <f t="shared" si="11"/>
        <v>-11.146650220761265</v>
      </c>
      <c r="T27">
        <f t="shared" si="12"/>
        <v>-11.146650220761265</v>
      </c>
      <c r="U27" s="1">
        <f>(F27-$F$37)^2</f>
        <v>0.55408319398788453</v>
      </c>
      <c r="V27" s="1">
        <f>$G$37*B27+$H$37*C27+$I$37*D27+$J$37*E27+$K$37*B27*C27+$L$37*B27*D27+$M$37*B27*E27+$N$37*C27*D27+$O$37*C27*E27+$P$37*D27*E27</f>
        <v>-1.4495134656272137</v>
      </c>
      <c r="W27" s="1">
        <f>F27-V27</f>
        <v>5.1822487597448639</v>
      </c>
      <c r="X27" s="1">
        <f t="shared" si="13"/>
        <v>26.855702207877179</v>
      </c>
    </row>
    <row r="28" spans="1:24" ht="18.600000000000001" thickBot="1" x14ac:dyDescent="0.35">
      <c r="A28" s="1">
        <v>21</v>
      </c>
      <c r="B28" s="21"/>
      <c r="C28" s="20">
        <f>1.4*2</f>
        <v>2.8</v>
      </c>
      <c r="D28" s="13"/>
      <c r="E28" s="13"/>
      <c r="F28" s="15">
        <v>3.6263970588235299</v>
      </c>
      <c r="G28" s="1">
        <f t="shared" si="16"/>
        <v>0</v>
      </c>
      <c r="H28" s="1">
        <f t="shared" si="15"/>
        <v>10.153911764705883</v>
      </c>
      <c r="I28" s="1">
        <f t="shared" si="0"/>
        <v>0</v>
      </c>
      <c r="J28" s="1">
        <f t="shared" si="1"/>
        <v>0</v>
      </c>
      <c r="K28" s="1">
        <f t="shared" si="14"/>
        <v>0</v>
      </c>
      <c r="L28" s="1">
        <f t="shared" si="8"/>
        <v>0</v>
      </c>
      <c r="M28" s="1">
        <f t="shared" si="2"/>
        <v>0</v>
      </c>
      <c r="N28" s="1">
        <f t="shared" si="3"/>
        <v>0</v>
      </c>
      <c r="O28" s="1">
        <f t="shared" si="4"/>
        <v>0</v>
      </c>
      <c r="P28" s="1">
        <f t="shared" si="5"/>
        <v>0</v>
      </c>
      <c r="Q28">
        <f t="shared" si="9"/>
        <v>-10.520604502595159</v>
      </c>
      <c r="R28">
        <f t="shared" si="10"/>
        <v>92.581319622837384</v>
      </c>
      <c r="S28">
        <f t="shared" si="11"/>
        <v>-10.520604502595159</v>
      </c>
      <c r="T28">
        <f t="shared" si="12"/>
        <v>-10.520604502595159</v>
      </c>
      <c r="U28" s="1">
        <f>(F28-$F$37)^2</f>
        <v>0.72370049826989513</v>
      </c>
      <c r="V28" s="1">
        <f>$G$37*B28+$H$37*C28+$I$37*D28+$J$37*E28+$K$37*B28*C28+$L$37*B28*D28+$M$37*B28*E28+$N$37*C28*D28+$O$37*C28*E28+$P$37*D28*E28</f>
        <v>1.4495134656272137</v>
      </c>
      <c r="W28" s="1">
        <f>F28-V28</f>
        <v>2.1768835931963162</v>
      </c>
      <c r="X28" s="1">
        <f t="shared" si="13"/>
        <v>4.7388221783273048</v>
      </c>
    </row>
    <row r="29" spans="1:24" ht="18.600000000000001" thickBot="1" x14ac:dyDescent="0.35">
      <c r="A29" s="1">
        <v>22</v>
      </c>
      <c r="B29" s="21"/>
      <c r="C29" s="13"/>
      <c r="D29" s="20">
        <f>-1.4*0.7</f>
        <v>-0.97999999999999987</v>
      </c>
      <c r="E29" s="13"/>
      <c r="F29" s="15">
        <v>3.5200588235294101</v>
      </c>
      <c r="G29" s="1">
        <f t="shared" si="16"/>
        <v>0</v>
      </c>
      <c r="H29" s="1">
        <f t="shared" si="15"/>
        <v>0</v>
      </c>
      <c r="I29" s="1">
        <f t="shared" si="0"/>
        <v>-3.4496576470588214</v>
      </c>
      <c r="J29" s="1">
        <f t="shared" si="1"/>
        <v>0</v>
      </c>
      <c r="K29" s="1">
        <f t="shared" si="14"/>
        <v>0</v>
      </c>
      <c r="L29" s="1">
        <f t="shared" si="8"/>
        <v>0</v>
      </c>
      <c r="M29" s="1">
        <f t="shared" si="2"/>
        <v>0</v>
      </c>
      <c r="N29" s="1">
        <f t="shared" si="3"/>
        <v>0</v>
      </c>
      <c r="O29" s="1">
        <f t="shared" si="4"/>
        <v>0</v>
      </c>
      <c r="P29" s="1">
        <f t="shared" si="5"/>
        <v>0</v>
      </c>
      <c r="Q29">
        <f t="shared" si="9"/>
        <v>-9.9126512968858052</v>
      </c>
      <c r="R29">
        <f t="shared" si="10"/>
        <v>-9.9126512968858052</v>
      </c>
      <c r="S29">
        <f t="shared" si="11"/>
        <v>1.9874865850255994</v>
      </c>
      <c r="T29">
        <f t="shared" si="12"/>
        <v>-9.9126512968858052</v>
      </c>
      <c r="U29" s="1">
        <f>(F29-$F$37)^2</f>
        <v>0.9159334431228402</v>
      </c>
      <c r="V29" s="1">
        <f>$G$37*B29+$H$37*C29+$I$37*D29+$J$37*E29+$K$37*B29*C29+$L$37*B29*D29+$M$37*B29*E29+$N$37*C29*D29+$O$37*C29*E29+$P$37*D29*E29</f>
        <v>-0.38303578106543834</v>
      </c>
      <c r="W29" s="1">
        <f>F29-V29</f>
        <v>3.9030946045948482</v>
      </c>
      <c r="X29" s="1">
        <f t="shared" si="13"/>
        <v>15.234147492417415</v>
      </c>
    </row>
    <row r="30" spans="1:24" ht="18.600000000000001" thickBot="1" x14ac:dyDescent="0.35">
      <c r="A30" s="1">
        <v>23</v>
      </c>
      <c r="B30" s="21"/>
      <c r="C30" s="13"/>
      <c r="D30" s="20">
        <f>1.4*0.7</f>
        <v>0.97999999999999987</v>
      </c>
      <c r="E30" s="13"/>
      <c r="F30" s="15">
        <v>3.4137205882352899</v>
      </c>
      <c r="G30" s="1">
        <f t="shared" si="16"/>
        <v>0</v>
      </c>
      <c r="H30" s="1">
        <f t="shared" si="15"/>
        <v>0</v>
      </c>
      <c r="I30" s="1">
        <f t="shared" si="0"/>
        <v>3.3454461764705838</v>
      </c>
      <c r="J30" s="1">
        <f t="shared" si="1"/>
        <v>0</v>
      </c>
      <c r="K30" s="1">
        <f t="shared" si="14"/>
        <v>0</v>
      </c>
      <c r="L30" s="1">
        <f t="shared" si="8"/>
        <v>0</v>
      </c>
      <c r="M30" s="1">
        <f t="shared" si="2"/>
        <v>0</v>
      </c>
      <c r="N30" s="1">
        <f t="shared" si="3"/>
        <v>0</v>
      </c>
      <c r="O30" s="1">
        <f t="shared" si="4"/>
        <v>0</v>
      </c>
      <c r="P30" s="1">
        <f t="shared" si="5"/>
        <v>0</v>
      </c>
      <c r="Q30">
        <f t="shared" si="9"/>
        <v>-9.3227906036331945</v>
      </c>
      <c r="R30">
        <f t="shared" si="10"/>
        <v>-9.3227906036331945</v>
      </c>
      <c r="S30">
        <f t="shared" si="11"/>
        <v>1.8692195160284515</v>
      </c>
      <c r="T30">
        <f t="shared" si="12"/>
        <v>-9.3227906036331945</v>
      </c>
      <c r="U30" s="1">
        <f>(F30-$F$37)^2</f>
        <v>1.1307820285467214</v>
      </c>
      <c r="V30" s="1">
        <f>$G$37*B30+$H$37*C30+$I$37*D30+$J$37*E30+$K$37*B30*C30+$L$37*B30*D30+$M$37*B30*E30+$N$37*C30*D30+$O$37*C30*E30+$P$37*D30*E30</f>
        <v>0.38303578106543834</v>
      </c>
      <c r="W30" s="1">
        <f>F30-V30</f>
        <v>3.0306848071698518</v>
      </c>
      <c r="X30" s="1">
        <f t="shared" si="13"/>
        <v>9.1850504004101623</v>
      </c>
    </row>
    <row r="31" spans="1:24" ht="18.600000000000001" thickBot="1" x14ac:dyDescent="0.35">
      <c r="A31" s="1">
        <v>24</v>
      </c>
      <c r="B31" s="21"/>
      <c r="C31" s="13"/>
      <c r="D31" s="13"/>
      <c r="E31" s="20">
        <f>-1.4*1</f>
        <v>-1.4</v>
      </c>
      <c r="F31" s="15">
        <v>3.3073823529411799</v>
      </c>
      <c r="G31" s="1">
        <f t="shared" si="16"/>
        <v>0</v>
      </c>
      <c r="H31" s="1">
        <f t="shared" si="15"/>
        <v>0</v>
      </c>
      <c r="I31" s="1">
        <f t="shared" si="0"/>
        <v>0</v>
      </c>
      <c r="J31" s="1">
        <f t="shared" si="1"/>
        <v>-4.6303352941176517</v>
      </c>
      <c r="K31" s="1">
        <f t="shared" si="14"/>
        <v>0</v>
      </c>
      <c r="L31" s="1">
        <f t="shared" si="8"/>
        <v>0</v>
      </c>
      <c r="M31" s="1">
        <f t="shared" si="2"/>
        <v>0</v>
      </c>
      <c r="N31" s="1">
        <f t="shared" si="3"/>
        <v>0</v>
      </c>
      <c r="O31" s="1">
        <f t="shared" si="4"/>
        <v>0</v>
      </c>
      <c r="P31" s="1">
        <f t="shared" si="5"/>
        <v>0</v>
      </c>
      <c r="Q31">
        <f t="shared" si="9"/>
        <v>-8.751022422837389</v>
      </c>
      <c r="R31">
        <f t="shared" si="10"/>
        <v>-8.751022422837389</v>
      </c>
      <c r="S31">
        <f t="shared" si="11"/>
        <v>-8.751022422837389</v>
      </c>
      <c r="T31">
        <f t="shared" si="12"/>
        <v>12.68898251311421</v>
      </c>
      <c r="U31" s="1">
        <f>(F31-$F$37)^2</f>
        <v>1.3682462545415142</v>
      </c>
      <c r="V31" s="1">
        <f>$G$37*B31+$H$37*C31+$I$37*D31+$J$37*E31+$K$37*B31*C31+$L$37*B31*D31+$M$37*B31*E31+$N$37*C31*D31+$O$37*C31*E31+$P$37*D31*E31</f>
        <v>-0.11955708126624158</v>
      </c>
      <c r="W31" s="1">
        <f>F31-V31</f>
        <v>3.4269394342074215</v>
      </c>
      <c r="X31" s="1">
        <f t="shared" si="13"/>
        <v>11.743913885725883</v>
      </c>
    </row>
    <row r="32" spans="1:24" ht="18.600000000000001" thickBot="1" x14ac:dyDescent="0.35">
      <c r="A32" s="1">
        <v>25</v>
      </c>
      <c r="B32" s="21"/>
      <c r="C32" s="13"/>
      <c r="D32" s="13"/>
      <c r="E32" s="20">
        <f>1.4*1</f>
        <v>1.4</v>
      </c>
      <c r="F32" s="15">
        <v>3.2010441176470601</v>
      </c>
      <c r="G32" s="1">
        <f t="shared" si="16"/>
        <v>0</v>
      </c>
      <c r="H32" s="1">
        <f>C32*F32</f>
        <v>0</v>
      </c>
      <c r="I32" s="1">
        <f t="shared" si="0"/>
        <v>0</v>
      </c>
      <c r="J32" s="1">
        <f t="shared" si="1"/>
        <v>4.4814617647058839</v>
      </c>
      <c r="K32" s="1">
        <f t="shared" si="14"/>
        <v>0</v>
      </c>
      <c r="L32" s="1">
        <f t="shared" si="8"/>
        <v>0</v>
      </c>
      <c r="M32" s="1">
        <f t="shared" si="2"/>
        <v>0</v>
      </c>
      <c r="N32" s="1">
        <f t="shared" si="3"/>
        <v>0</v>
      </c>
      <c r="O32" s="1">
        <f t="shared" si="4"/>
        <v>0</v>
      </c>
      <c r="P32" s="1">
        <f t="shared" si="5"/>
        <v>0</v>
      </c>
      <c r="Q32">
        <f t="shared" si="9"/>
        <v>-8.1973467544982768</v>
      </c>
      <c r="R32">
        <f t="shared" si="10"/>
        <v>-8.1973467544982768</v>
      </c>
      <c r="S32">
        <f t="shared" si="11"/>
        <v>-8.1973467544982768</v>
      </c>
      <c r="T32">
        <f t="shared" si="12"/>
        <v>11.886152794022498</v>
      </c>
      <c r="U32" s="1">
        <f>(F32-$F$37)^2</f>
        <v>1.6283261211072628</v>
      </c>
      <c r="V32" s="1">
        <f>$G$37*B32+$H$37*C32+$I$37*D32+$J$37*E32+$K$37*B32*C32+$L$37*B32*D32+$M$37*B32*E32+$N$37*C32*D32+$O$37*C32*E32+$P$37*D32*E32</f>
        <v>0.11955708126624158</v>
      </c>
      <c r="W32" s="1">
        <f>F32-V32</f>
        <v>3.0814870363808184</v>
      </c>
      <c r="X32" s="1">
        <f t="shared" si="13"/>
        <v>9.4955623553830399</v>
      </c>
    </row>
    <row r="37" spans="1:24" x14ac:dyDescent="0.3">
      <c r="F37" s="5">
        <f>SUM(F8:F32)/25</f>
        <v>4.4771029411764705</v>
      </c>
      <c r="G37" s="5">
        <f>SUM(G8:G32)/(2^4+2*1.4*1.4)</f>
        <v>0.3700930191353648</v>
      </c>
      <c r="H37" s="5">
        <f t="shared" ref="H37:J37" si="17">SUM(H8:H32)/(2^4+2*1.4*1.4)</f>
        <v>0.51768338058114782</v>
      </c>
      <c r="I37" s="5">
        <f t="shared" si="17"/>
        <v>0.39085283782187591</v>
      </c>
      <c r="J37" s="5">
        <f t="shared" si="17"/>
        <v>8.5397915190172563E-2</v>
      </c>
      <c r="K37" s="5">
        <f>SUM(K8:K32)/(2^4)</f>
        <v>-7.8125E-2</v>
      </c>
      <c r="L37" s="5">
        <f t="shared" ref="L37:T37" si="18">SUM(L8:L32)/(2^4)</f>
        <v>2.6875000000000093E-2</v>
      </c>
      <c r="M37" s="5">
        <f t="shared" si="18"/>
        <v>-0.27312499999999995</v>
      </c>
      <c r="N37" s="5">
        <f t="shared" si="18"/>
        <v>0.34812500000000007</v>
      </c>
      <c r="O37" s="5">
        <f t="shared" si="18"/>
        <v>9.0624999999999845E-2</v>
      </c>
      <c r="P37" s="5">
        <f t="shared" si="18"/>
        <v>0.22312500000000024</v>
      </c>
      <c r="Q37" s="5">
        <f>SUM(Q8:Q32)/(2*1.4^4)</f>
        <v>29.325556933601717</v>
      </c>
      <c r="R37" s="5">
        <f>SUM(R8:R32)/(2*1.4^4)</f>
        <v>26.039137389607738</v>
      </c>
      <c r="S37" s="5">
        <f t="shared" ref="R37:T37" si="19">SUM(S8:S32)/(2*1.4^4)</f>
        <v>1.4078706924867563</v>
      </c>
      <c r="T37" s="5">
        <f t="shared" si="19"/>
        <v>3.8067873525892306</v>
      </c>
      <c r="U37" s="6">
        <f>SUM(U8:U23)/16</f>
        <v>1.5935829701557094</v>
      </c>
      <c r="V37" s="1"/>
      <c r="W37" s="1"/>
      <c r="X37" s="1">
        <f>SUM(X8:X32)</f>
        <v>522.83228871614881</v>
      </c>
    </row>
    <row r="42" spans="1:24" x14ac:dyDescent="0.3">
      <c r="A42" t="s">
        <v>39</v>
      </c>
      <c r="S42">
        <f>X37/(16-4)</f>
        <v>43.569357393012403</v>
      </c>
    </row>
    <row r="43" spans="1:24" x14ac:dyDescent="0.3">
      <c r="A43" s="17">
        <f>ABS(F37)/A56</f>
        <v>10.579582861786742</v>
      </c>
      <c r="B43" t="s">
        <v>41</v>
      </c>
    </row>
    <row r="44" spans="1:24" x14ac:dyDescent="0.3">
      <c r="A44" s="16">
        <f>ABS(G37)/A56</f>
        <v>0.87454539552814958</v>
      </c>
      <c r="B44" t="str">
        <f>IF(A44&gt;$G$45, "значущий", "незначущий")</f>
        <v>значущий</v>
      </c>
      <c r="D44" t="s">
        <v>31</v>
      </c>
      <c r="E44">
        <f>U37/S42</f>
        <v>3.6575774018904536E-2</v>
      </c>
    </row>
    <row r="45" spans="1:24" x14ac:dyDescent="0.3">
      <c r="A45" s="16">
        <f>ABS(H37)/A56</f>
        <v>1.2233076373242715</v>
      </c>
      <c r="B45" t="str">
        <f>IF(A45&gt;$G$45, "значущий", "незначущий")</f>
        <v>значущий</v>
      </c>
    </row>
    <row r="46" spans="1:24" x14ac:dyDescent="0.3">
      <c r="A46" s="16">
        <f>ABS(I37)/A56</f>
        <v>0.92360172165584409</v>
      </c>
      <c r="B46" t="str">
        <f>IF(A46&gt;$G$45, "значущий", "незначущий")</f>
        <v>значущий</v>
      </c>
    </row>
    <row r="47" spans="1:24" x14ac:dyDescent="0.3">
      <c r="A47" s="16">
        <f>ABS(J37)/A56</f>
        <v>0.20179887124526488</v>
      </c>
      <c r="B47" t="str">
        <f>IF(A47&gt;$G$45, "значущий", "незначущий")</f>
        <v>значущий</v>
      </c>
      <c r="D47" t="s">
        <v>37</v>
      </c>
      <c r="E47">
        <v>2.12</v>
      </c>
      <c r="F47" t="s">
        <v>38</v>
      </c>
    </row>
    <row r="48" spans="1:24" x14ac:dyDescent="0.3">
      <c r="A48" s="16">
        <f>ABS(K37)/A56</f>
        <v>0.18461266625687589</v>
      </c>
      <c r="B48" t="str">
        <f>IF(A48&gt;$G$45, "значущий", "незначущий")</f>
        <v>значущий</v>
      </c>
    </row>
    <row r="49" spans="1:2" x14ac:dyDescent="0.3">
      <c r="A49" s="16">
        <f>ABS(L37)/A56</f>
        <v>6.3506757192365523E-2</v>
      </c>
      <c r="B49" t="str">
        <f>IF(A49&gt;$G$45, "значущий", "незначущий")</f>
        <v>значущий</v>
      </c>
    </row>
    <row r="50" spans="1:2" x14ac:dyDescent="0.3">
      <c r="A50" s="16">
        <f>ABS(M37)/A56</f>
        <v>0.64540588123403797</v>
      </c>
      <c r="B50" t="str">
        <f>IF(A50&gt;$G$45, "значущий", "незначущий")</f>
        <v>значущий</v>
      </c>
    </row>
    <row r="51" spans="1:2" x14ac:dyDescent="0.3">
      <c r="A51" s="16">
        <f>ABS(N37)/A56</f>
        <v>0.82263404084063918</v>
      </c>
      <c r="B51" t="str">
        <f>IF(A51&gt;$G$45, "значущий", "незначущий")</f>
        <v>значущий</v>
      </c>
    </row>
    <row r="52" spans="1:2" x14ac:dyDescent="0.3">
      <c r="A52" s="16">
        <f>ABS(O37)/A56</f>
        <v>0.21415069285797567</v>
      </c>
      <c r="B52" t="str">
        <f>IF(A52&gt;$G$45, "значущий", "незначущий")</f>
        <v>значущий</v>
      </c>
    </row>
    <row r="53" spans="1:2" x14ac:dyDescent="0.3">
      <c r="A53" s="16">
        <f>ABS(P37)/A56</f>
        <v>0.52725377482963809</v>
      </c>
      <c r="B53" t="str">
        <f>IF(A53&gt;$G$45, "значущий", "незначущий")</f>
        <v>значущий</v>
      </c>
    </row>
    <row r="55" spans="1:2" x14ac:dyDescent="0.3">
      <c r="A55">
        <f>SQRT(P37)</f>
        <v>0.47236109069227988</v>
      </c>
      <c r="B55" s="9" t="s">
        <v>35</v>
      </c>
    </row>
    <row r="56" spans="1:2" x14ac:dyDescent="0.3">
      <c r="A56">
        <f>SQRT(F37)/SQRT(A32)</f>
        <v>0.42318331447146973</v>
      </c>
      <c r="B56" t="s">
        <v>34</v>
      </c>
    </row>
  </sheetData>
  <mergeCells count="2">
    <mergeCell ref="A5:A7"/>
    <mergeCell ref="B5:E6"/>
  </mergeCells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4</xdr:col>
                <xdr:colOff>114300</xdr:colOff>
                <xdr:row>35</xdr:row>
                <xdr:rowOff>220980</xdr:rowOff>
              </from>
              <to>
                <xdr:col>4</xdr:col>
                <xdr:colOff>617220</xdr:colOff>
                <xdr:row>37</xdr:row>
                <xdr:rowOff>22860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DSMT4" shapeId="2050" r:id="rId6">
          <objectPr defaultSize="0" autoPict="0" r:id="rId7">
            <anchor moveWithCells="1" sizeWithCells="1">
              <from>
                <xdr:col>21</xdr:col>
                <xdr:colOff>0</xdr:colOff>
                <xdr:row>6</xdr:row>
                <xdr:rowOff>0</xdr:rowOff>
              </from>
              <to>
                <xdr:col>21</xdr:col>
                <xdr:colOff>0</xdr:colOff>
                <xdr:row>6</xdr:row>
                <xdr:rowOff>289560</xdr:rowOff>
              </to>
            </anchor>
          </objectPr>
        </oleObject>
      </mc:Choice>
      <mc:Fallback>
        <oleObject progId="Equation.DSMT4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5">
            <anchor moveWithCells="1" sizeWithCells="1">
              <from>
                <xdr:col>3</xdr:col>
                <xdr:colOff>114300</xdr:colOff>
                <xdr:row>36</xdr:row>
                <xdr:rowOff>0</xdr:rowOff>
              </from>
              <to>
                <xdr:col>4</xdr:col>
                <xdr:colOff>0</xdr:colOff>
                <xdr:row>37</xdr:row>
                <xdr:rowOff>22860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9">
          <objectPr defaultSize="0" autoPict="0" r:id="rId10">
            <anchor moveWithCells="1" sizeWithCells="1">
              <from>
                <xdr:col>17</xdr:col>
                <xdr:colOff>0</xdr:colOff>
                <xdr:row>41</xdr:row>
                <xdr:rowOff>0</xdr:rowOff>
              </from>
              <to>
                <xdr:col>17</xdr:col>
                <xdr:colOff>289560</xdr:colOff>
                <xdr:row>42</xdr:row>
                <xdr:rowOff>76200</xdr:rowOff>
              </to>
            </anchor>
          </objectPr>
        </oleObject>
      </mc:Choice>
      <mc:Fallback>
        <oleObject progId="Equation.3" shapeId="2052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Ирина</cp:lastModifiedBy>
  <dcterms:created xsi:type="dcterms:W3CDTF">2020-04-04T17:28:26Z</dcterms:created>
  <dcterms:modified xsi:type="dcterms:W3CDTF">2023-04-23T15:18:23Z</dcterms:modified>
</cp:coreProperties>
</file>