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yberFan\Desktop\lection\managers\"/>
    </mc:Choice>
  </mc:AlternateContent>
  <xr:revisionPtr revIDLastSave="0" documentId="13_ncr:1_{1EDB138D-D152-4F57-97EC-BE76D91C7E7C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Сводный отчет" sheetId="1" r:id="rId1"/>
    <sheet name="Отчет по категориям" sheetId="3" r:id="rId2"/>
    <sheet name="Фонд оплаты труда" sheetId="2" r:id="rId3"/>
    <sheet name="Общие расходы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3" l="1"/>
  <c r="E5" i="3" l="1"/>
  <c r="B10" i="4" l="1"/>
  <c r="B13" i="1" s="1"/>
  <c r="D11" i="3"/>
  <c r="B5" i="1" s="1"/>
  <c r="A8" i="1"/>
  <c r="A7" i="1"/>
  <c r="A6" i="1"/>
  <c r="A5" i="1"/>
  <c r="D33" i="3"/>
  <c r="B8" i="1" s="1"/>
  <c r="E32" i="3"/>
  <c r="E31" i="3"/>
  <c r="E30" i="3"/>
  <c r="E23" i="3"/>
  <c r="E22" i="3"/>
  <c r="E24" i="3"/>
  <c r="D26" i="3"/>
  <c r="E25" i="3"/>
  <c r="E16" i="3"/>
  <c r="E17" i="3"/>
  <c r="E15" i="3"/>
  <c r="D18" i="3"/>
  <c r="B7" i="1" s="1"/>
  <c r="E6" i="3"/>
  <c r="E7" i="3"/>
  <c r="E8" i="3"/>
  <c r="E9" i="3"/>
  <c r="E10" i="3"/>
  <c r="E11" i="3" l="1"/>
  <c r="D5" i="1" s="1"/>
  <c r="B6" i="1"/>
  <c r="B9" i="1" s="1"/>
  <c r="E33" i="3"/>
  <c r="E26" i="3"/>
  <c r="E18" i="3"/>
  <c r="C11" i="3" l="1"/>
  <c r="C5" i="1" s="1"/>
  <c r="D8" i="1"/>
  <c r="D7" i="1"/>
  <c r="C26" i="3"/>
  <c r="D6" i="1"/>
  <c r="C18" i="3"/>
  <c r="C6" i="1" l="1"/>
  <c r="D9" i="1"/>
  <c r="C7" i="1"/>
  <c r="C8" i="1"/>
  <c r="G9" i="2" l="1"/>
  <c r="G11" i="2"/>
  <c r="G8" i="2"/>
  <c r="H14" i="2" s="1"/>
  <c r="B14" i="1" s="1"/>
  <c r="B15" i="1" s="1"/>
  <c r="B20" i="1" s="1"/>
  <c r="G12" i="2"/>
  <c r="G10" i="2"/>
  <c r="C9" i="1"/>
</calcChain>
</file>

<file path=xl/sharedStrings.xml><?xml version="1.0" encoding="utf-8"?>
<sst xmlns="http://schemas.openxmlformats.org/spreadsheetml/2006/main" count="142" uniqueCount="86">
  <si>
    <t>Продаж</t>
  </si>
  <si>
    <t>Средний чек</t>
  </si>
  <si>
    <t>Итого</t>
  </si>
  <si>
    <t>Прибыль</t>
  </si>
  <si>
    <t>Программист</t>
  </si>
  <si>
    <t>мужской</t>
  </si>
  <si>
    <t>Хохмин Дмитрий</t>
  </si>
  <si>
    <t>Маркетолог</t>
  </si>
  <si>
    <t>женский</t>
  </si>
  <si>
    <t>Ким Юлия</t>
  </si>
  <si>
    <t>Голикова Алла</t>
  </si>
  <si>
    <t>Дизайнер</t>
  </si>
  <si>
    <t>Буханкина Инна</t>
  </si>
  <si>
    <t>Леонидова Ольга</t>
  </si>
  <si>
    <t>Булкин Иван</t>
  </si>
  <si>
    <t>Подольский Максим</t>
  </si>
  <si>
    <t>Сергеев Николай</t>
  </si>
  <si>
    <t>Валентинова Ольга</t>
  </si>
  <si>
    <t>Должность</t>
  </si>
  <si>
    <t>Дата рождения</t>
  </si>
  <si>
    <t>Пол</t>
  </si>
  <si>
    <t>ФИО</t>
  </si>
  <si>
    <t>Холодильные шкафы</t>
  </si>
  <si>
    <t>ШУ-001</t>
  </si>
  <si>
    <t>Шкаф универсальный 1400 л.</t>
  </si>
  <si>
    <t>ШУ-002</t>
  </si>
  <si>
    <t>Шкаф универсальный 700 л.</t>
  </si>
  <si>
    <t>Шкаф универсальный 500 л.</t>
  </si>
  <si>
    <t>ШУ-003</t>
  </si>
  <si>
    <t>Шкаф холодильный 1200 л.</t>
  </si>
  <si>
    <t>ШХ-001</t>
  </si>
  <si>
    <t>Шкаф холодильный 500 л.</t>
  </si>
  <si>
    <t>ШХ-002</t>
  </si>
  <si>
    <t>ШМ-001</t>
  </si>
  <si>
    <t>ИТОГО</t>
  </si>
  <si>
    <t>Название</t>
  </si>
  <si>
    <t>Артикул</t>
  </si>
  <si>
    <t>Стоимость</t>
  </si>
  <si>
    <t>Менеджер</t>
  </si>
  <si>
    <t>Шкаф морозильный 600 л.</t>
  </si>
  <si>
    <t>Холодильные столы</t>
  </si>
  <si>
    <t>Стол холодильный 270 л.</t>
  </si>
  <si>
    <t>Стол холодильный 320 л.</t>
  </si>
  <si>
    <t>СХ-001</t>
  </si>
  <si>
    <t>СХ-002</t>
  </si>
  <si>
    <t>СХ-003</t>
  </si>
  <si>
    <t>Стол холодильный люкс 370 л.</t>
  </si>
  <si>
    <t>Сплит системы</t>
  </si>
  <si>
    <t>Низкотемп сплит-система 108</t>
  </si>
  <si>
    <t>Низкотемп сплит-система 120</t>
  </si>
  <si>
    <t>Среднетемп сплит-система 240</t>
  </si>
  <si>
    <t>Среднетемп сплит-система 290</t>
  </si>
  <si>
    <t>НСС-001</t>
  </si>
  <si>
    <t>НСС-002</t>
  </si>
  <si>
    <t>ССС-003</t>
  </si>
  <si>
    <t>ССС-004</t>
  </si>
  <si>
    <t>Двери холодильных камер</t>
  </si>
  <si>
    <t xml:space="preserve">Откатная дверь </t>
  </si>
  <si>
    <t>Распашная двустворчатая дверь</t>
  </si>
  <si>
    <t>Распашная одностворчатая дверь</t>
  </si>
  <si>
    <t>ООД-001</t>
  </si>
  <si>
    <t>РДД-001</t>
  </si>
  <si>
    <t>РОД-001</t>
  </si>
  <si>
    <t>Оклад</t>
  </si>
  <si>
    <t>Менеджер по продажам</t>
  </si>
  <si>
    <t>Бухгалтер</t>
  </si>
  <si>
    <t>Премия от продаж</t>
  </si>
  <si>
    <t>Премия от оклада</t>
  </si>
  <si>
    <t>Итого ЗП</t>
  </si>
  <si>
    <t>Кол-во продаж</t>
  </si>
  <si>
    <t>Расход</t>
  </si>
  <si>
    <t>Доходы</t>
  </si>
  <si>
    <t>Расходы</t>
  </si>
  <si>
    <t>Стоимость по договору</t>
  </si>
  <si>
    <t>Скидка</t>
  </si>
  <si>
    <t>Общий итог</t>
  </si>
  <si>
    <t>Аренда помещений</t>
  </si>
  <si>
    <t>Электричество</t>
  </si>
  <si>
    <t>Реклама</t>
  </si>
  <si>
    <t>Охрана</t>
  </si>
  <si>
    <t>Общие расходы</t>
  </si>
  <si>
    <t>Фонд оплаты труда</t>
  </si>
  <si>
    <t>Сводный отчёт за ноябрь</t>
  </si>
  <si>
    <t>Продаж холодильного обладнання за листопад 2023</t>
  </si>
  <si>
    <t>Фонд оплати праці за листопад 2023 р.</t>
  </si>
  <si>
    <t>Загальні витрати за листопад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</si>
</sst>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₴&quot;_-;\-* #,##0\ &quot;₴&quot;_-;_-* &quot;-&quot;\ &quot;₴&quot;_-;_-@_-"/>
    <numFmt numFmtId="44" formatCode="_-* #,##0.00\ &quot;₴&quot;_-;\-* #,##0.00\ &quot;₴&quot;_-;_-* &quot;-&quot;??\ &quot;₴&quot;_-;_-@_-"/>
    <numFmt numFmtId="164" formatCode="_-* #,##0.00&quot;р.&quot;_-;\-* #,##0.00&quot;р.&quot;_-;_-* &quot;-&quot;??&quot;р.&quot;_-;_-@_-"/>
    <numFmt numFmtId="165" formatCode="_-* #,##0\ [$₽-419]_-;\-* #,##0\ [$₽-419]_-;_-* &quot;-&quot;??\ [$₽-419]_-;_-@_-"/>
    <numFmt numFmtId="166" formatCode="_-* #,##0.00&quot;грн.&quot;_-;\-* #,##0.00&quot;грн.&quot;_-;_-* &quot;-&quot;??&quot;грн.&quot;_-;_-@_-"/>
    <numFmt numFmtId="167" formatCode="_-* #,##0.00\ _₴_-;\-* #,##0.00\ _₴_-;_-* &quot;-&quot;??\ _₴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/>
    </xf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4" fontId="0" fillId="0" borderId="0" xfId="0" applyNumberFormat="1"/>
    <xf numFmtId="164" fontId="0" fillId="0" borderId="0" xfId="1" applyFont="1"/>
    <xf numFmtId="164" fontId="0" fillId="0" borderId="0" xfId="0" applyNumberFormat="1"/>
    <xf numFmtId="0" fontId="2" fillId="3" borderId="0" xfId="0" applyFont="1" applyFill="1"/>
    <xf numFmtId="9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3" borderId="0" xfId="0" applyFill="1"/>
    <xf numFmtId="0" fontId="3" fillId="0" borderId="0" xfId="0" applyFont="1"/>
    <xf numFmtId="166" fontId="0" fillId="0" borderId="0" xfId="1" applyNumberFormat="1" applyFont="1"/>
    <xf numFmtId="166" fontId="0" fillId="0" borderId="0" xfId="0" applyNumberFormat="1"/>
    <xf numFmtId="42" fontId="0" fillId="0" borderId="0" xfId="0" applyNumberFormat="1"/>
    <xf numFmtId="42" fontId="4" fillId="0" borderId="0" xfId="0" applyNumberFormat="1" applyFont="1"/>
    <xf numFmtId="167" fontId="0" fillId="0" borderId="0" xfId="0" applyNumberFormat="1"/>
    <xf numFmtId="44" fontId="0" fillId="0" borderId="0" xfId="0" applyNumberFormat="1"/>
    <xf numFmtId="166" fontId="2" fillId="0" borderId="0" xfId="1" applyNumberFormat="1" applyFont="1"/>
    <xf numFmtId="0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13</xdr:row>
      <xdr:rowOff>92448</xdr:rowOff>
    </xdr:from>
    <xdr:to>
      <xdr:col>13</xdr:col>
      <xdr:colOff>38100</xdr:colOff>
      <xdr:row>26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81750" y="2568948"/>
          <a:ext cx="4333875" cy="25555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 baseline="0"/>
            <a:t>ЛР№14</a:t>
          </a:r>
          <a:endParaRPr lang="en-US" sz="1100" b="1" baseline="0"/>
        </a:p>
        <a:p>
          <a:endParaRPr lang="en-US" sz="1100" baseline="0"/>
        </a:p>
        <a:p>
          <a:r>
            <a:rPr lang="ru-RU" sz="1100" baseline="0"/>
            <a:t>Необхідно заповнити зведений звіт за 202</a:t>
          </a:r>
          <a:r>
            <a:rPr lang="pl-PL" sz="1100" baseline="0"/>
            <a:t>3</a:t>
          </a:r>
          <a:r>
            <a:rPr lang="ru-RU" sz="1100" baseline="0"/>
            <a:t> рік.</a:t>
          </a:r>
        </a:p>
        <a:p>
          <a:endParaRPr lang="ru-RU" sz="1100" baseline="0"/>
        </a:p>
        <a:p>
          <a:r>
            <a:rPr lang="ru-RU" sz="1100" baseline="0"/>
            <a:t>У цьому файлі ви повинні зробити звіт за листопад та назвати його "Листопад". </a:t>
          </a:r>
        </a:p>
        <a:p>
          <a:r>
            <a:rPr lang="ru-RU" sz="1100" baseline="0"/>
            <a:t>Дані автоматично підвантажуються в цей аркуш, тому потрібно правильно заповнити інші аркуші.</a:t>
          </a:r>
        </a:p>
        <a:p>
          <a:endParaRPr lang="ru-RU" sz="1100" baseline="0"/>
        </a:p>
        <a:p>
          <a:r>
            <a:rPr lang="ru-RU" sz="1100" baseline="0"/>
            <a:t>Друга частина завдання - зробити копію цього файлу та назвати його "Грудень" та виконати відповідні завдання.</a:t>
          </a:r>
        </a:p>
        <a:p>
          <a:endParaRPr lang="ru-RU" sz="1100" baseline="0"/>
        </a:p>
        <a:p>
          <a:r>
            <a:rPr lang="ru-RU" sz="1100" baseline="0"/>
            <a:t>Річний звіт вимагає уваги, тому удачі!</a:t>
          </a:r>
          <a:endParaRPr lang="ru-RU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13</xdr:row>
      <xdr:rowOff>161340</xdr:rowOff>
    </xdr:from>
    <xdr:to>
      <xdr:col>14</xdr:col>
      <xdr:colOff>264072</xdr:colOff>
      <xdr:row>26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991350" y="2637840"/>
          <a:ext cx="4855122" cy="2372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  <a:p>
          <a:r>
            <a:rPr lang="ru-RU" sz="1100" baseline="0"/>
            <a:t>ЗАВДАННЯ</a:t>
          </a:r>
        </a:p>
        <a:p>
          <a:endParaRPr lang="ru-RU" sz="1100" baseline="0"/>
        </a:p>
        <a:p>
          <a:r>
            <a:rPr lang="ru-RU" sz="1100" b="1" baseline="0"/>
            <a:t>Листопад</a:t>
          </a:r>
        </a:p>
        <a:p>
          <a:r>
            <a:rPr lang="ru-RU" sz="1100" b="0" baseline="0"/>
            <a:t>1. За допомогою функції СЛЧИСМЕЖДУ  вибрати значення від 1 до 10 і заповнити кількість продажів за листопад - сума автоматично порахується. Вставити значення.</a:t>
          </a:r>
        </a:p>
        <a:p>
          <a:endParaRPr lang="ru-RU" sz="1100" b="1" baseline="0"/>
        </a:p>
        <a:p>
          <a:r>
            <a:rPr lang="ru-RU" sz="1100" b="1" baseline="0"/>
            <a:t>Грудень</a:t>
          </a:r>
        </a:p>
        <a:p>
          <a:r>
            <a:rPr lang="ru-RU" sz="1100" b="0" baseline="0"/>
            <a:t>Відбувся новорічний розпродаж.</a:t>
          </a:r>
        </a:p>
        <a:p>
          <a:r>
            <a:rPr lang="ru-RU" sz="1100" b="0" baseline="0"/>
            <a:t>1. Усі ціни знизилися на 10% з 1 до 31 грудня.</a:t>
          </a:r>
        </a:p>
        <a:p>
          <a:r>
            <a:rPr lang="ru-RU" sz="1100" b="0" baseline="0"/>
            <a:t>2. Кількість продажів кожного об'єкта становила від 3 до 15. Вставити значення.</a:t>
          </a:r>
        </a:p>
        <a:p>
          <a:endParaRPr lang="ru-RU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3</xdr:row>
      <xdr:rowOff>85140</xdr:rowOff>
    </xdr:from>
    <xdr:to>
      <xdr:col>16</xdr:col>
      <xdr:colOff>349797</xdr:colOff>
      <xdr:row>14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324975" y="656640"/>
          <a:ext cx="4855122" cy="2077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aseline="0"/>
            <a:t>Завдання</a:t>
          </a:r>
        </a:p>
        <a:p>
          <a:endParaRPr lang="ru-RU" sz="1100" baseline="0"/>
        </a:p>
        <a:p>
          <a:r>
            <a:rPr lang="ru-RU" sz="1100" b="1" baseline="0"/>
            <a:t>Листопад</a:t>
          </a:r>
        </a:p>
        <a:p>
          <a:r>
            <a:rPr lang="ru-RU" sz="1100" b="0" baseline="0"/>
            <a:t>1. Розрахувати премію від окладу для співробітників - при продажах понад 2 млн грн - 10%, при продажах понад 1,5 млн грн - 7%, при продажі більше 1 млн грн - 5%, при продажах менше 1 млн - 0%.</a:t>
          </a:r>
        </a:p>
        <a:p>
          <a:endParaRPr lang="ru-RU" sz="1100" b="1" baseline="0"/>
        </a:p>
        <a:p>
          <a:r>
            <a:rPr lang="ru-RU" sz="1100" b="1" baseline="0"/>
            <a:t>Грудень</a:t>
          </a:r>
        </a:p>
        <a:p>
          <a:r>
            <a:rPr lang="ru-RU" sz="1100" b="0" baseline="0"/>
            <a:t>Співробітникам належить новорічна премія. </a:t>
          </a:r>
        </a:p>
        <a:p>
          <a:r>
            <a:rPr lang="ru-RU" sz="1100" b="0" baseline="0"/>
            <a:t>1. Додати кожному співробітнику по 10% від окладу, а тим, у кого оклад менше 25 000 грн – додати 5 000 грн.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8940</xdr:rowOff>
    </xdr:from>
    <xdr:to>
      <xdr:col>12</xdr:col>
      <xdr:colOff>597447</xdr:colOff>
      <xdr:row>15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019675" y="389940"/>
          <a:ext cx="4855122" cy="25247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  <a:p>
          <a:r>
            <a:rPr lang="ru-RU" sz="1100" baseline="0"/>
            <a:t>Завдання</a:t>
          </a:r>
        </a:p>
        <a:p>
          <a:endParaRPr lang="ru-RU" sz="1100" baseline="0"/>
        </a:p>
        <a:p>
          <a:r>
            <a:rPr lang="ru-RU" sz="1100" b="1" baseline="0"/>
            <a:t>Листопад</a:t>
          </a:r>
        </a:p>
        <a:p>
          <a:r>
            <a:rPr lang="ru-RU" sz="1100" b="0" baseline="0"/>
            <a:t>1. Заповнити випадковими числами в діапазоні від 50 000 до 200 000 грн. вартість за договором для кожного типу витрат. Вставити значення.</a:t>
          </a:r>
        </a:p>
        <a:p>
          <a:r>
            <a:rPr lang="ru-RU" sz="1100" b="0" baseline="0"/>
            <a:t>2. Встановити розмір знижки, якщо витрати становлять більше 100 000 грн. – 3%, якщо більше 150 000 – 5%.</a:t>
          </a:r>
        </a:p>
        <a:p>
          <a:endParaRPr lang="ru-RU" sz="1100" b="1" baseline="0"/>
        </a:p>
        <a:p>
          <a:r>
            <a:rPr lang="ru-RU" sz="1100" b="1" baseline="0"/>
            <a:t>Грудень</a:t>
          </a:r>
        </a:p>
        <a:p>
          <a:r>
            <a:rPr lang="ru-RU" sz="1100" b="0" baseline="0"/>
            <a:t>Співробітникам належить новорічна премія. </a:t>
          </a:r>
        </a:p>
        <a:p>
          <a:r>
            <a:rPr lang="ru-RU" sz="1100" b="0" baseline="0"/>
            <a:t>1. Додати кожному співробітнику по 10% від окладу, а тим, у кого оклад менше 25 000 грн – додати 5 000 грн.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E20"/>
  <sheetViews>
    <sheetView workbookViewId="0">
      <selection activeCell="D5" sqref="D5"/>
    </sheetView>
  </sheetViews>
  <sheetFormatPr defaultRowHeight="14.4" x14ac:dyDescent="0.3"/>
  <cols>
    <col min="1" max="1" width="26.44140625" bestFit="1" customWidth="1"/>
    <col min="2" max="2" width="23.5546875" customWidth="1"/>
    <col min="3" max="3" width="13.33203125" bestFit="1" customWidth="1"/>
    <col min="4" max="5" width="11.88671875" bestFit="1" customWidth="1"/>
  </cols>
  <sheetData>
    <row r="1" spans="1:5" x14ac:dyDescent="0.3">
      <c r="A1" s="3" t="s">
        <v>82</v>
      </c>
    </row>
    <row r="3" spans="1:5" x14ac:dyDescent="0.3">
      <c r="A3" t="s">
        <v>71</v>
      </c>
    </row>
    <row r="4" spans="1:5" s="1" customFormat="1" x14ac:dyDescent="0.3">
      <c r="A4" s="1" t="s">
        <v>35</v>
      </c>
      <c r="B4" s="1" t="s">
        <v>69</v>
      </c>
      <c r="C4" s="1" t="s">
        <v>1</v>
      </c>
      <c r="D4" s="1" t="s">
        <v>3</v>
      </c>
    </row>
    <row r="5" spans="1:5" x14ac:dyDescent="0.3">
      <c r="A5" t="str">
        <f>'Отчет по категориям'!A3</f>
        <v>Холодильные шкафы</v>
      </c>
      <c r="B5" s="10">
        <f>'Отчет по категориям'!$D$11</f>
        <v>24</v>
      </c>
      <c r="C5" s="16">
        <f xml:space="preserve"> IFERROR('Отчет по категориям'!$C$11,)</f>
        <v>83184</v>
      </c>
      <c r="D5" s="16">
        <f>'Отчет по категориям'!$E$11</f>
        <v>1996416</v>
      </c>
    </row>
    <row r="6" spans="1:5" x14ac:dyDescent="0.3">
      <c r="A6" t="str">
        <f>'Отчет по категориям'!A13</f>
        <v>Холодильные столы</v>
      </c>
      <c r="B6" s="10">
        <f>'Отчет по категориям'!$D$18</f>
        <v>0</v>
      </c>
      <c r="C6" s="16">
        <f xml:space="preserve"> IFERROR('Отчет по категориям'!$C$11,)</f>
        <v>83184</v>
      </c>
      <c r="D6" s="16">
        <f>'Отчет по категориям'!$E$18</f>
        <v>0</v>
      </c>
    </row>
    <row r="7" spans="1:5" x14ac:dyDescent="0.3">
      <c r="A7" t="str">
        <f>'Отчет по категориям'!A20</f>
        <v>Сплит системы</v>
      </c>
      <c r="B7" s="10">
        <f>'Отчет по категориям'!$D$18</f>
        <v>0</v>
      </c>
      <c r="C7" s="16">
        <f xml:space="preserve"> IFERROR('Отчет по категориям'!$C$11,)</f>
        <v>83184</v>
      </c>
      <c r="D7" s="16">
        <f>'Отчет по категориям'!$E$26</f>
        <v>0</v>
      </c>
    </row>
    <row r="8" spans="1:5" x14ac:dyDescent="0.3">
      <c r="A8" t="str">
        <f>'Отчет по категориям'!A28</f>
        <v>Двери холодильных камер</v>
      </c>
      <c r="B8" s="10">
        <f>'Отчет по категориям'!$D$33</f>
        <v>0</v>
      </c>
      <c r="C8" s="16">
        <f xml:space="preserve"> IFERROR('Отчет по категориям'!$C$11,)</f>
        <v>83184</v>
      </c>
      <c r="D8" s="16">
        <f>'Отчет по категориям'!$E$33</f>
        <v>0</v>
      </c>
    </row>
    <row r="9" spans="1:5" s="3" customFormat="1" x14ac:dyDescent="0.3">
      <c r="A9" s="3" t="s">
        <v>2</v>
      </c>
      <c r="B9" s="11">
        <f>SUM(B5:B8)</f>
        <v>24</v>
      </c>
      <c r="C9" s="16">
        <f>AVERAGE(C5:C8)</f>
        <v>83184</v>
      </c>
      <c r="D9" s="16">
        <f t="shared" ref="D9" si="0">SUM(D5:D7)</f>
        <v>1996416</v>
      </c>
      <c r="E9" s="4"/>
    </row>
    <row r="11" spans="1:5" x14ac:dyDescent="0.3">
      <c r="A11" t="s">
        <v>72</v>
      </c>
    </row>
    <row r="12" spans="1:5" s="1" customFormat="1" x14ac:dyDescent="0.3">
      <c r="A12" s="1" t="s">
        <v>35</v>
      </c>
      <c r="B12" s="1" t="s">
        <v>70</v>
      </c>
    </row>
    <row r="13" spans="1:5" x14ac:dyDescent="0.3">
      <c r="A13" t="s">
        <v>80</v>
      </c>
      <c r="B13" s="16">
        <f>'Общие расходы'!B10</f>
        <v>0</v>
      </c>
      <c r="C13" s="2"/>
      <c r="D13" s="2"/>
    </row>
    <row r="14" spans="1:5" x14ac:dyDescent="0.3">
      <c r="A14" t="s">
        <v>81</v>
      </c>
      <c r="B14" s="16">
        <f>'Фонд оплаты труда'!H14</f>
        <v>0</v>
      </c>
      <c r="C14" s="2"/>
      <c r="D14" s="2"/>
    </row>
    <row r="15" spans="1:5" s="3" customFormat="1" x14ac:dyDescent="0.3">
      <c r="A15" s="3" t="s">
        <v>2</v>
      </c>
      <c r="B15" s="16">
        <f>SUM(B13:B14)</f>
        <v>0</v>
      </c>
      <c r="C15" s="2"/>
      <c r="D15" s="2"/>
    </row>
    <row r="16" spans="1:5" x14ac:dyDescent="0.3">
      <c r="B16" s="2"/>
      <c r="C16" s="2"/>
      <c r="D16" s="2"/>
    </row>
    <row r="20" spans="1:2" s="13" customFormat="1" ht="23.4" x14ac:dyDescent="0.45">
      <c r="A20" s="13" t="s">
        <v>2</v>
      </c>
      <c r="B20" s="17">
        <f>$D$9-$B$15</f>
        <v>1996416</v>
      </c>
    </row>
  </sheetData>
  <pageMargins left="0.7" right="0.7" top="0.75" bottom="0.75" header="0.3" footer="0.3"/>
  <pageSetup paperSize="9" orientation="portrait" verticalDpi="0" r:id="rId1"/>
  <ignoredErrors>
    <ignoredError sqref="C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T33"/>
  <sheetViews>
    <sheetView workbookViewId="0">
      <selection activeCell="D30" sqref="D30"/>
    </sheetView>
  </sheetViews>
  <sheetFormatPr defaultRowHeight="14.4" outlineLevelRow="1" x14ac:dyDescent="0.3"/>
  <cols>
    <col min="1" max="1" width="32.33203125" bestFit="1" customWidth="1"/>
    <col min="3" max="3" width="15.109375" bestFit="1" customWidth="1"/>
    <col min="5" max="5" width="18.6640625" customWidth="1"/>
    <col min="6" max="6" width="20.109375" customWidth="1"/>
    <col min="16" max="16" width="10.88671875" bestFit="1" customWidth="1"/>
    <col min="17" max="17" width="18.6640625" customWidth="1"/>
    <col min="20" max="20" width="11.88671875" bestFit="1" customWidth="1"/>
  </cols>
  <sheetData>
    <row r="1" spans="1:20" x14ac:dyDescent="0.3">
      <c r="B1" s="3" t="s">
        <v>83</v>
      </c>
    </row>
    <row r="3" spans="1:20" s="8" customFormat="1" x14ac:dyDescent="0.3">
      <c r="A3" s="8" t="s">
        <v>22</v>
      </c>
    </row>
    <row r="4" spans="1:20" s="3" customFormat="1" outlineLevel="1" x14ac:dyDescent="0.3">
      <c r="A4" s="3" t="s">
        <v>35</v>
      </c>
      <c r="B4" s="3" t="s">
        <v>36</v>
      </c>
      <c r="C4" s="3" t="s">
        <v>37</v>
      </c>
      <c r="D4" s="3" t="s">
        <v>0</v>
      </c>
      <c r="E4" s="3" t="s">
        <v>2</v>
      </c>
      <c r="F4" s="3" t="s">
        <v>38</v>
      </c>
    </row>
    <row r="5" spans="1:20" outlineLevel="1" x14ac:dyDescent="0.3">
      <c r="A5" t="s">
        <v>26</v>
      </c>
      <c r="B5" t="s">
        <v>23</v>
      </c>
      <c r="C5">
        <v>41490</v>
      </c>
      <c r="E5" s="15">
        <f>C5*D5</f>
        <v>0</v>
      </c>
      <c r="F5" t="s">
        <v>17</v>
      </c>
      <c r="I5" s="9"/>
      <c r="P5" s="18"/>
      <c r="Q5" s="14"/>
      <c r="T5" s="18"/>
    </row>
    <row r="6" spans="1:20" outlineLevel="1" x14ac:dyDescent="0.3">
      <c r="A6" t="s">
        <v>24</v>
      </c>
      <c r="B6" t="s">
        <v>25</v>
      </c>
      <c r="C6">
        <v>56205</v>
      </c>
      <c r="E6" s="15">
        <f t="shared" ref="E6:E10" si="0">C6*D6</f>
        <v>0</v>
      </c>
      <c r="F6" t="s">
        <v>17</v>
      </c>
      <c r="Q6" s="14"/>
    </row>
    <row r="7" spans="1:20" outlineLevel="1" x14ac:dyDescent="0.3">
      <c r="A7" t="s">
        <v>27</v>
      </c>
      <c r="B7" t="s">
        <v>28</v>
      </c>
      <c r="C7">
        <v>35550</v>
      </c>
      <c r="E7" s="15">
        <f t="shared" si="0"/>
        <v>0</v>
      </c>
      <c r="F7" t="s">
        <v>17</v>
      </c>
      <c r="Q7" s="14"/>
    </row>
    <row r="8" spans="1:20" outlineLevel="1" x14ac:dyDescent="0.3">
      <c r="A8" t="s">
        <v>29</v>
      </c>
      <c r="B8" t="s">
        <v>30</v>
      </c>
      <c r="C8">
        <v>111582</v>
      </c>
      <c r="D8">
        <v>8</v>
      </c>
      <c r="E8" s="15">
        <f t="shared" si="0"/>
        <v>892656</v>
      </c>
      <c r="F8" t="s">
        <v>17</v>
      </c>
      <c r="J8" s="9"/>
      <c r="Q8" s="14"/>
    </row>
    <row r="9" spans="1:20" outlineLevel="1" x14ac:dyDescent="0.3">
      <c r="A9" t="s">
        <v>31</v>
      </c>
      <c r="B9" t="s">
        <v>32</v>
      </c>
      <c r="C9">
        <v>88560</v>
      </c>
      <c r="D9">
        <v>1</v>
      </c>
      <c r="E9" s="15">
        <f t="shared" si="0"/>
        <v>88560</v>
      </c>
      <c r="F9" t="s">
        <v>17</v>
      </c>
      <c r="Q9" s="14"/>
    </row>
    <row r="10" spans="1:20" outlineLevel="1" x14ac:dyDescent="0.3">
      <c r="A10" t="s">
        <v>39</v>
      </c>
      <c r="B10" t="s">
        <v>33</v>
      </c>
      <c r="C10">
        <v>67680</v>
      </c>
      <c r="D10">
        <v>15</v>
      </c>
      <c r="E10" s="15">
        <f t="shared" si="0"/>
        <v>1015200</v>
      </c>
      <c r="F10" t="s">
        <v>17</v>
      </c>
      <c r="Q10" s="14"/>
    </row>
    <row r="11" spans="1:20" outlineLevel="1" x14ac:dyDescent="0.3">
      <c r="A11" t="s">
        <v>34</v>
      </c>
      <c r="C11" s="14">
        <f>E11/D11</f>
        <v>83184</v>
      </c>
      <c r="D11">
        <f>SUM(D5:D10)</f>
        <v>24</v>
      </c>
      <c r="E11" s="15">
        <f>SUM(E5:E10)</f>
        <v>1996416</v>
      </c>
      <c r="F11" s="7"/>
      <c r="Q11" s="14"/>
    </row>
    <row r="12" spans="1:20" x14ac:dyDescent="0.3">
      <c r="C12" s="6"/>
      <c r="E12" s="7"/>
      <c r="Q12" s="14"/>
    </row>
    <row r="13" spans="1:20" s="8" customFormat="1" collapsed="1" x14ac:dyDescent="0.3">
      <c r="A13" s="8" t="s">
        <v>40</v>
      </c>
      <c r="Q13" s="14"/>
    </row>
    <row r="14" spans="1:20" outlineLevel="1" x14ac:dyDescent="0.3">
      <c r="A14" s="3" t="s">
        <v>35</v>
      </c>
      <c r="B14" s="3" t="s">
        <v>36</v>
      </c>
      <c r="C14" s="3" t="s">
        <v>37</v>
      </c>
      <c r="D14" s="3" t="s">
        <v>0</v>
      </c>
      <c r="E14" s="3" t="s">
        <v>2</v>
      </c>
      <c r="F14" s="3" t="s">
        <v>38</v>
      </c>
      <c r="Q14" s="14"/>
    </row>
    <row r="15" spans="1:20" outlineLevel="1" x14ac:dyDescent="0.3">
      <c r="A15" t="s">
        <v>41</v>
      </c>
      <c r="B15" t="s">
        <v>43</v>
      </c>
      <c r="C15">
        <v>37163</v>
      </c>
      <c r="E15" s="15">
        <f>C15*D15</f>
        <v>0</v>
      </c>
      <c r="F15" t="s">
        <v>15</v>
      </c>
      <c r="Q15" s="14"/>
    </row>
    <row r="16" spans="1:20" outlineLevel="1" x14ac:dyDescent="0.3">
      <c r="A16" t="s">
        <v>42</v>
      </c>
      <c r="B16" t="s">
        <v>44</v>
      </c>
      <c r="C16">
        <v>38108</v>
      </c>
      <c r="E16" s="15">
        <f t="shared" ref="E16:E17" si="1">C16*D16</f>
        <v>0</v>
      </c>
      <c r="F16" t="s">
        <v>15</v>
      </c>
      <c r="Q16" s="14"/>
    </row>
    <row r="17" spans="1:17" outlineLevel="1" x14ac:dyDescent="0.3">
      <c r="A17" t="s">
        <v>46</v>
      </c>
      <c r="B17" t="s">
        <v>45</v>
      </c>
      <c r="C17">
        <v>62810</v>
      </c>
      <c r="E17" s="15">
        <f t="shared" si="1"/>
        <v>0</v>
      </c>
      <c r="F17" t="s">
        <v>15</v>
      </c>
      <c r="Q17" s="14"/>
    </row>
    <row r="18" spans="1:17" outlineLevel="1" x14ac:dyDescent="0.3">
      <c r="A18" t="s">
        <v>34</v>
      </c>
      <c r="C18" s="14" t="e">
        <f>E18/D18</f>
        <v>#DIV/0!</v>
      </c>
      <c r="D18">
        <f>SUM(D15:D17)</f>
        <v>0</v>
      </c>
      <c r="E18" s="15">
        <f>SUM(E15:E17)</f>
        <v>0</v>
      </c>
      <c r="F18" s="7"/>
      <c r="Q18" s="15"/>
    </row>
    <row r="19" spans="1:17" x14ac:dyDescent="0.3">
      <c r="C19" s="6"/>
      <c r="E19" s="7"/>
      <c r="Q19" s="15"/>
    </row>
    <row r="20" spans="1:17" x14ac:dyDescent="0.3">
      <c r="A20" s="8" t="s">
        <v>47</v>
      </c>
      <c r="B20" s="8"/>
      <c r="C20" s="8"/>
      <c r="D20" s="8"/>
      <c r="E20" s="8"/>
      <c r="F20" s="8"/>
      <c r="Q20" s="15"/>
    </row>
    <row r="21" spans="1:17" outlineLevel="1" x14ac:dyDescent="0.3">
      <c r="A21" s="3" t="s">
        <v>35</v>
      </c>
      <c r="B21" s="3" t="s">
        <v>36</v>
      </c>
      <c r="C21" s="3" t="s">
        <v>37</v>
      </c>
      <c r="D21" s="3" t="s">
        <v>0</v>
      </c>
      <c r="E21" s="3" t="s">
        <v>2</v>
      </c>
      <c r="F21" s="3" t="s">
        <v>38</v>
      </c>
    </row>
    <row r="22" spans="1:17" outlineLevel="1" x14ac:dyDescent="0.3">
      <c r="A22" t="s">
        <v>48</v>
      </c>
      <c r="B22" t="s">
        <v>52</v>
      </c>
      <c r="C22">
        <v>60559</v>
      </c>
      <c r="E22" s="15">
        <f>C22*D22</f>
        <v>0</v>
      </c>
      <c r="F22" t="s">
        <v>16</v>
      </c>
    </row>
    <row r="23" spans="1:17" outlineLevel="1" x14ac:dyDescent="0.3">
      <c r="A23" t="s">
        <v>49</v>
      </c>
      <c r="B23" t="s">
        <v>53</v>
      </c>
      <c r="C23">
        <v>62195</v>
      </c>
      <c r="E23" s="15">
        <f t="shared" ref="E23:E25" si="2">C23*D23</f>
        <v>0</v>
      </c>
      <c r="F23" t="s">
        <v>16</v>
      </c>
    </row>
    <row r="24" spans="1:17" outlineLevel="1" x14ac:dyDescent="0.3">
      <c r="A24" t="s">
        <v>50</v>
      </c>
      <c r="B24" t="s">
        <v>54</v>
      </c>
      <c r="C24">
        <v>88317</v>
      </c>
      <c r="E24" s="15">
        <f t="shared" ref="E24" si="3">C24*D24</f>
        <v>0</v>
      </c>
      <c r="F24" t="s">
        <v>16</v>
      </c>
    </row>
    <row r="25" spans="1:17" outlineLevel="1" x14ac:dyDescent="0.3">
      <c r="A25" t="s">
        <v>51</v>
      </c>
      <c r="B25" t="s">
        <v>55</v>
      </c>
      <c r="C25">
        <v>98497</v>
      </c>
      <c r="E25" s="15">
        <f t="shared" si="2"/>
        <v>0</v>
      </c>
      <c r="F25" t="s">
        <v>16</v>
      </c>
    </row>
    <row r="26" spans="1:17" outlineLevel="1" x14ac:dyDescent="0.3">
      <c r="A26" t="s">
        <v>34</v>
      </c>
      <c r="C26" s="14" t="e">
        <f>E26/D26</f>
        <v>#DIV/0!</v>
      </c>
      <c r="D26">
        <f>SUM(D22:D25)</f>
        <v>0</v>
      </c>
      <c r="E26" s="15">
        <f>SUM(E22:E25)</f>
        <v>0</v>
      </c>
    </row>
    <row r="28" spans="1:17" x14ac:dyDescent="0.3">
      <c r="A28" s="8" t="s">
        <v>56</v>
      </c>
      <c r="B28" s="8"/>
      <c r="C28" s="8"/>
      <c r="D28" s="8"/>
      <c r="E28" s="8"/>
      <c r="F28" s="8"/>
    </row>
    <row r="29" spans="1:17" outlineLevel="1" x14ac:dyDescent="0.3">
      <c r="A29" s="3" t="s">
        <v>35</v>
      </c>
      <c r="B29" s="3" t="s">
        <v>36</v>
      </c>
      <c r="C29" s="3" t="s">
        <v>37</v>
      </c>
      <c r="D29" s="3" t="s">
        <v>0</v>
      </c>
      <c r="E29" s="3" t="s">
        <v>2</v>
      </c>
      <c r="F29" s="3" t="s">
        <v>38</v>
      </c>
    </row>
    <row r="30" spans="1:17" outlineLevel="1" x14ac:dyDescent="0.3">
      <c r="A30" t="s">
        <v>57</v>
      </c>
      <c r="B30" t="s">
        <v>60</v>
      </c>
      <c r="C30">
        <v>36825</v>
      </c>
      <c r="E30" s="15">
        <f>C30*D30</f>
        <v>0</v>
      </c>
      <c r="F30" t="s">
        <v>14</v>
      </c>
    </row>
    <row r="31" spans="1:17" outlineLevel="1" x14ac:dyDescent="0.3">
      <c r="A31" t="s">
        <v>58</v>
      </c>
      <c r="B31" t="s">
        <v>61</v>
      </c>
      <c r="C31">
        <v>43110</v>
      </c>
      <c r="E31" s="15">
        <f t="shared" ref="E31:E32" si="4">C31*D31</f>
        <v>0</v>
      </c>
      <c r="F31" t="s">
        <v>14</v>
      </c>
    </row>
    <row r="32" spans="1:17" outlineLevel="1" x14ac:dyDescent="0.3">
      <c r="A32" t="s">
        <v>59</v>
      </c>
      <c r="B32" t="s">
        <v>62</v>
      </c>
      <c r="C32">
        <v>19080</v>
      </c>
      <c r="E32" s="15">
        <f t="shared" si="4"/>
        <v>0</v>
      </c>
      <c r="F32" t="s">
        <v>14</v>
      </c>
    </row>
    <row r="33" spans="1:5" outlineLevel="1" x14ac:dyDescent="0.3">
      <c r="A33" t="s">
        <v>34</v>
      </c>
      <c r="C33" s="21" t="e">
        <f>E33/D33</f>
        <v>#DIV/0!</v>
      </c>
      <c r="D33">
        <f>SUM(D30:D32)</f>
        <v>0</v>
      </c>
      <c r="E33" s="15">
        <f>SUM(E30:E32)</f>
        <v>0</v>
      </c>
    </row>
  </sheetData>
  <dataValidations count="1">
    <dataValidation type="list" allowBlank="1" showInputMessage="1" showErrorMessage="1" sqref="F5:F10 F30:F32 F15:F17" xr:uid="{00000000-0002-0000-0100-000000000000}">
      <formula1>$A$3:$A$6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'Фонд оплаты труда'!$A$4:$A$7</xm:f>
          </x14:formula1>
          <xm:sqref>F22:F25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H15"/>
  <sheetViews>
    <sheetView workbookViewId="0">
      <pane xSplit="1" topLeftCell="B1" activePane="topRight" state="frozen"/>
      <selection pane="topRight" activeCell="L17" sqref="L17"/>
    </sheetView>
  </sheetViews>
  <sheetFormatPr defaultRowHeight="14.4" x14ac:dyDescent="0.3"/>
  <cols>
    <col min="1" max="1" width="19.88671875" bestFit="1" customWidth="1"/>
    <col min="3" max="3" width="15.44140625" bestFit="1" customWidth="1"/>
    <col min="4" max="4" width="24" bestFit="1" customWidth="1"/>
    <col min="5" max="5" width="13.109375" bestFit="1" customWidth="1"/>
    <col min="6" max="6" width="18.6640625" bestFit="1" customWidth="1"/>
    <col min="7" max="7" width="18" bestFit="1" customWidth="1"/>
    <col min="8" max="8" width="16" customWidth="1"/>
  </cols>
  <sheetData>
    <row r="1" spans="1:8" x14ac:dyDescent="0.3">
      <c r="B1" s="3" t="s">
        <v>84</v>
      </c>
    </row>
    <row r="3" spans="1:8" s="12" customFormat="1" x14ac:dyDescent="0.3">
      <c r="A3" s="8" t="s">
        <v>21</v>
      </c>
      <c r="B3" s="8" t="s">
        <v>20</v>
      </c>
      <c r="C3" s="8" t="s">
        <v>19</v>
      </c>
      <c r="D3" s="8" t="s">
        <v>18</v>
      </c>
      <c r="E3" s="8" t="s">
        <v>63</v>
      </c>
      <c r="F3" s="8" t="s">
        <v>66</v>
      </c>
      <c r="G3" s="8" t="s">
        <v>67</v>
      </c>
      <c r="H3" s="8" t="s">
        <v>68</v>
      </c>
    </row>
    <row r="4" spans="1:8" s="3" customFormat="1" x14ac:dyDescent="0.3">
      <c r="A4" t="s">
        <v>17</v>
      </c>
      <c r="B4" t="s">
        <v>8</v>
      </c>
      <c r="C4" s="5">
        <v>28542</v>
      </c>
      <c r="D4" t="s">
        <v>64</v>
      </c>
      <c r="E4" s="19">
        <v>35000</v>
      </c>
      <c r="F4" s="9">
        <v>0.03</v>
      </c>
      <c r="H4" s="15"/>
    </row>
    <row r="5" spans="1:8" x14ac:dyDescent="0.3">
      <c r="A5" t="s">
        <v>16</v>
      </c>
      <c r="B5" t="s">
        <v>5</v>
      </c>
      <c r="C5" s="5">
        <v>32739</v>
      </c>
      <c r="D5" t="s">
        <v>64</v>
      </c>
      <c r="E5" s="19">
        <v>10000</v>
      </c>
      <c r="F5" s="9">
        <v>0.1</v>
      </c>
      <c r="H5" s="15"/>
    </row>
    <row r="6" spans="1:8" x14ac:dyDescent="0.3">
      <c r="A6" t="s">
        <v>15</v>
      </c>
      <c r="B6" t="s">
        <v>5</v>
      </c>
      <c r="C6" s="5">
        <v>32159</v>
      </c>
      <c r="D6" t="s">
        <v>64</v>
      </c>
      <c r="E6" s="19">
        <v>20000</v>
      </c>
      <c r="F6" s="9">
        <v>0.04</v>
      </c>
      <c r="H6" s="15"/>
    </row>
    <row r="7" spans="1:8" x14ac:dyDescent="0.3">
      <c r="A7" t="s">
        <v>14</v>
      </c>
      <c r="B7" t="s">
        <v>5</v>
      </c>
      <c r="C7" s="5">
        <v>28365</v>
      </c>
      <c r="D7" t="s">
        <v>64</v>
      </c>
      <c r="E7" s="19">
        <v>60000</v>
      </c>
      <c r="F7" s="9">
        <v>0.01</v>
      </c>
      <c r="H7" s="15"/>
    </row>
    <row r="8" spans="1:8" x14ac:dyDescent="0.3">
      <c r="A8" t="s">
        <v>13</v>
      </c>
      <c r="B8" t="s">
        <v>8</v>
      </c>
      <c r="C8" s="5">
        <v>33664</v>
      </c>
      <c r="D8" t="s">
        <v>4</v>
      </c>
      <c r="E8" s="19">
        <v>90000</v>
      </c>
      <c r="G8" s="9">
        <f>IF('Сводный отчет'!$D$9&gt;2000000,10%,IF('Сводный отчет'!$D$9&gt;1500000,7%,IF('Сводный отчет'!$D$9&gt;1000000,5%,0%)))</f>
        <v>7.0000000000000007E-2</v>
      </c>
      <c r="H8" s="15"/>
    </row>
    <row r="9" spans="1:8" x14ac:dyDescent="0.3">
      <c r="A9" t="s">
        <v>12</v>
      </c>
      <c r="B9" t="s">
        <v>8</v>
      </c>
      <c r="C9" s="5">
        <v>34468</v>
      </c>
      <c r="D9" t="s">
        <v>11</v>
      </c>
      <c r="E9" s="19">
        <v>40000</v>
      </c>
      <c r="G9" s="9">
        <f>IF('Сводный отчет'!$D$9&gt;2000000,10%,IF('Сводный отчет'!$D$9&gt;1500000,7%,IF('Сводный отчет'!$D$9&gt;1000000,5%,0%)))</f>
        <v>7.0000000000000007E-2</v>
      </c>
      <c r="H9" s="15"/>
    </row>
    <row r="10" spans="1:8" x14ac:dyDescent="0.3">
      <c r="A10" t="s">
        <v>10</v>
      </c>
      <c r="B10" t="s">
        <v>8</v>
      </c>
      <c r="C10" s="5">
        <v>35260</v>
      </c>
      <c r="D10" t="s">
        <v>65</v>
      </c>
      <c r="E10" s="19">
        <v>35000</v>
      </c>
      <c r="G10" s="9">
        <f>IF('Сводный отчет'!$D$9&gt;2000000,10%,IF('Сводный отчет'!$D$9&gt;1500000,7%,IF('Сводный отчет'!$D$9&gt;1000000,5%,0%)))</f>
        <v>7.0000000000000007E-2</v>
      </c>
      <c r="H10" s="15"/>
    </row>
    <row r="11" spans="1:8" x14ac:dyDescent="0.3">
      <c r="A11" t="s">
        <v>9</v>
      </c>
      <c r="B11" t="s">
        <v>8</v>
      </c>
      <c r="C11" s="5">
        <v>33916</v>
      </c>
      <c r="D11" t="s">
        <v>7</v>
      </c>
      <c r="E11" s="19">
        <v>58000</v>
      </c>
      <c r="G11" s="9">
        <f>IF('Сводный отчет'!$D$9&gt;2000000,10%,IF('Сводный отчет'!$D$9&gt;1500000,7%,IF('Сводный отчет'!$D$9&gt;1000000,5%,0%)))</f>
        <v>7.0000000000000007E-2</v>
      </c>
      <c r="H11" s="15"/>
    </row>
    <row r="12" spans="1:8" x14ac:dyDescent="0.3">
      <c r="A12" t="s">
        <v>6</v>
      </c>
      <c r="B12" t="s">
        <v>5</v>
      </c>
      <c r="C12" s="5">
        <v>34314</v>
      </c>
      <c r="D12" t="s">
        <v>4</v>
      </c>
      <c r="E12" s="19">
        <v>110000</v>
      </c>
      <c r="G12" s="9">
        <f>IF('Сводный отчет'!$D$9&gt;2000000,10%,IF('Сводный отчет'!$D$9&gt;1500000,7%,IF('Сводный отчет'!$D$9&gt;1000000,5%,0%)))</f>
        <v>7.0000000000000007E-2</v>
      </c>
      <c r="H12" s="15"/>
    </row>
    <row r="14" spans="1:8" x14ac:dyDescent="0.3">
      <c r="H14" s="15">
        <f>SUM(H4:H12)</f>
        <v>0</v>
      </c>
    </row>
    <row r="15" spans="1:8" s="3" customFormat="1" x14ac:dyDescent="0.3">
      <c r="A15" s="3" t="s">
        <v>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10"/>
  <sheetViews>
    <sheetView tabSelected="1" workbookViewId="0">
      <pane xSplit="1" topLeftCell="B1" activePane="topRight" state="frozen"/>
      <selection pane="topRight" activeCell="C24" sqref="C24"/>
    </sheetView>
  </sheetViews>
  <sheetFormatPr defaultRowHeight="14.4" x14ac:dyDescent="0.3"/>
  <cols>
    <col min="1" max="1" width="19.88671875" bestFit="1" customWidth="1"/>
    <col min="2" max="2" width="22.6640625" customWidth="1"/>
    <col min="3" max="3" width="10.109375" bestFit="1" customWidth="1"/>
    <col min="4" max="4" width="13.33203125" bestFit="1" customWidth="1"/>
  </cols>
  <sheetData>
    <row r="1" spans="1:4" x14ac:dyDescent="0.3">
      <c r="B1" t="s">
        <v>85</v>
      </c>
    </row>
    <row r="3" spans="1:4" x14ac:dyDescent="0.3">
      <c r="A3" s="8" t="s">
        <v>35</v>
      </c>
      <c r="B3" s="8" t="s">
        <v>73</v>
      </c>
      <c r="C3" s="8" t="s">
        <v>74</v>
      </c>
      <c r="D3" s="8" t="s">
        <v>2</v>
      </c>
    </row>
    <row r="4" spans="1:4" x14ac:dyDescent="0.3">
      <c r="A4" t="s">
        <v>76</v>
      </c>
      <c r="B4" s="20"/>
      <c r="C4" s="9"/>
      <c r="D4" s="20"/>
    </row>
    <row r="5" spans="1:4" x14ac:dyDescent="0.3">
      <c r="A5" t="s">
        <v>77</v>
      </c>
      <c r="B5" s="20"/>
      <c r="C5" s="9"/>
      <c r="D5" s="20"/>
    </row>
    <row r="6" spans="1:4" x14ac:dyDescent="0.3">
      <c r="A6" t="s">
        <v>78</v>
      </c>
      <c r="B6" s="20"/>
      <c r="C6" s="9"/>
      <c r="D6" s="20"/>
    </row>
    <row r="7" spans="1:4" x14ac:dyDescent="0.3">
      <c r="A7" t="s">
        <v>79</v>
      </c>
      <c r="B7" s="20"/>
      <c r="C7" s="9"/>
      <c r="D7" s="20"/>
    </row>
    <row r="8" spans="1:4" x14ac:dyDescent="0.3">
      <c r="C8" s="5"/>
    </row>
    <row r="10" spans="1:4" s="3" customFormat="1" x14ac:dyDescent="0.3">
      <c r="A10" s="3" t="s">
        <v>75</v>
      </c>
      <c r="B10" s="20">
        <f>SUM(D4:D7)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Сводный отчет</vt:lpstr>
      <vt:lpstr>Отчет по категориям</vt:lpstr>
      <vt:lpstr>Фонд оплаты труда</vt:lpstr>
      <vt:lpstr>Общие 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Буявец</dc:creator>
  <cp:lastModifiedBy>Евгений Мержинский</cp:lastModifiedBy>
  <dcterms:created xsi:type="dcterms:W3CDTF">2017-11-06T23:04:45Z</dcterms:created>
  <dcterms:modified xsi:type="dcterms:W3CDTF">2025-04-29T21:24:15Z</dcterms:modified>
</cp:coreProperties>
</file>