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МіАПР\"/>
    </mc:Choice>
  </mc:AlternateContent>
  <bookViews>
    <workbookView xWindow="0" yWindow="0" windowWidth="16290" windowHeight="12225" activeTab="1"/>
  </bookViews>
  <sheets>
    <sheet name="Невизначеність" sheetId="2" r:id="rId1"/>
    <sheet name="Ризик" sheetId="1" r:id="rId2"/>
    <sheet name="Експеримент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E36" i="2"/>
  <c r="F36" i="2"/>
  <c r="G36" i="2"/>
  <c r="H36" i="2"/>
  <c r="I36" i="2"/>
  <c r="J36" i="2"/>
  <c r="K36" i="2"/>
  <c r="L36" i="2"/>
  <c r="M36" i="2"/>
  <c r="C36" i="2" l="1"/>
  <c r="V37" i="2"/>
  <c r="B48" i="2"/>
  <c r="V49" i="2"/>
  <c r="T63" i="2"/>
  <c r="U63" i="2"/>
  <c r="S63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S53" i="2"/>
  <c r="S54" i="2"/>
  <c r="S55" i="2"/>
  <c r="S56" i="2"/>
  <c r="S57" i="2"/>
  <c r="S58" i="2"/>
  <c r="S59" i="2"/>
  <c r="S60" i="2"/>
  <c r="S61" i="2"/>
  <c r="S62" i="2"/>
  <c r="S52" i="2"/>
  <c r="T49" i="2"/>
  <c r="U49" i="2"/>
  <c r="S49" i="2"/>
  <c r="V47" i="2"/>
  <c r="U47" i="2"/>
  <c r="T47" i="2"/>
  <c r="S47" i="2"/>
  <c r="V46" i="2"/>
  <c r="U46" i="2"/>
  <c r="T46" i="2"/>
  <c r="S46" i="2"/>
  <c r="V45" i="2"/>
  <c r="U45" i="2"/>
  <c r="T45" i="2"/>
  <c r="S45" i="2"/>
  <c r="V44" i="2"/>
  <c r="U44" i="2"/>
  <c r="T44" i="2"/>
  <c r="S44" i="2"/>
  <c r="V43" i="2"/>
  <c r="U43" i="2"/>
  <c r="T43" i="2"/>
  <c r="S43" i="2"/>
  <c r="V42" i="2"/>
  <c r="U42" i="2"/>
  <c r="T42" i="2"/>
  <c r="S42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U37" i="2"/>
  <c r="T37" i="2"/>
  <c r="S37" i="2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B19" i="3"/>
  <c r="B20" i="3"/>
  <c r="B21" i="3"/>
  <c r="B22" i="3"/>
  <c r="B23" i="3"/>
  <c r="B24" i="3"/>
  <c r="B25" i="3"/>
  <c r="B26" i="3"/>
  <c r="B27" i="3"/>
  <c r="B28" i="3"/>
  <c r="B18" i="3"/>
  <c r="C15" i="3"/>
  <c r="D15" i="3"/>
  <c r="B15" i="3"/>
  <c r="E4" i="3"/>
  <c r="E5" i="3"/>
  <c r="E6" i="3"/>
  <c r="E7" i="3"/>
  <c r="E8" i="3"/>
  <c r="E9" i="3"/>
  <c r="E10" i="3"/>
  <c r="E11" i="3"/>
  <c r="E12" i="3"/>
  <c r="E13" i="3"/>
  <c r="E3" i="3"/>
  <c r="D5" i="1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C23" i="1"/>
  <c r="C7" i="1"/>
  <c r="C24" i="1" l="1"/>
  <c r="C8" i="1"/>
  <c r="B8" i="1"/>
  <c r="B9" i="1"/>
  <c r="B10" i="1"/>
  <c r="B11" i="1"/>
  <c r="B12" i="1"/>
  <c r="B13" i="1"/>
  <c r="B14" i="1"/>
  <c r="B15" i="1"/>
  <c r="B16" i="1"/>
  <c r="B17" i="1"/>
  <c r="B7" i="1"/>
  <c r="E5" i="1"/>
  <c r="F5" i="1"/>
  <c r="G5" i="1"/>
  <c r="H5" i="1"/>
  <c r="I5" i="1"/>
  <c r="J5" i="1"/>
  <c r="K5" i="1"/>
  <c r="L5" i="1"/>
  <c r="M5" i="1"/>
  <c r="N5" i="1"/>
  <c r="B7" i="2"/>
  <c r="C6" i="2"/>
  <c r="B37" i="2" l="1"/>
  <c r="D6" i="2"/>
  <c r="C25" i="1"/>
  <c r="R9" i="1"/>
  <c r="R10" i="1"/>
  <c r="R14" i="1"/>
  <c r="R7" i="1"/>
  <c r="R11" i="1"/>
  <c r="R15" i="1"/>
  <c r="R8" i="1"/>
  <c r="R12" i="1"/>
  <c r="R16" i="1"/>
  <c r="R13" i="1"/>
  <c r="R17" i="1"/>
  <c r="C9" i="1"/>
  <c r="B8" i="2"/>
  <c r="C7" i="2"/>
  <c r="E6" i="2" l="1"/>
  <c r="E8" i="2"/>
  <c r="B38" i="2"/>
  <c r="C8" i="2"/>
  <c r="D7" i="2"/>
  <c r="C26" i="1"/>
  <c r="C37" i="2"/>
  <c r="C52" i="2"/>
  <c r="C38" i="2"/>
  <c r="C53" i="2"/>
  <c r="C10" i="1"/>
  <c r="F25" i="1"/>
  <c r="B9" i="2"/>
  <c r="D8" i="2"/>
  <c r="B39" i="2" l="1"/>
  <c r="C9" i="2"/>
  <c r="E10" i="2"/>
  <c r="E7" i="2"/>
  <c r="F6" i="2"/>
  <c r="F9" i="2" s="1"/>
  <c r="D52" i="2"/>
  <c r="D37" i="2"/>
  <c r="D9" i="2"/>
  <c r="C27" i="1"/>
  <c r="D53" i="2"/>
  <c r="D38" i="2"/>
  <c r="E38" i="2"/>
  <c r="E53" i="2"/>
  <c r="C11" i="1"/>
  <c r="G26" i="1"/>
  <c r="B10" i="2"/>
  <c r="E9" i="2"/>
  <c r="F7" i="2" l="1"/>
  <c r="G6" i="2"/>
  <c r="F8" i="2"/>
  <c r="E37" i="2"/>
  <c r="E52" i="2"/>
  <c r="G10" i="2"/>
  <c r="B40" i="2"/>
  <c r="C10" i="2"/>
  <c r="D10" i="2"/>
  <c r="C28" i="1"/>
  <c r="E54" i="2"/>
  <c r="E39" i="2"/>
  <c r="F39" i="2"/>
  <c r="F54" i="2"/>
  <c r="C39" i="2"/>
  <c r="C54" i="2"/>
  <c r="D39" i="2"/>
  <c r="D54" i="2"/>
  <c r="C12" i="1"/>
  <c r="H27" i="1"/>
  <c r="B11" i="2"/>
  <c r="F11" i="2" s="1"/>
  <c r="F10" i="2"/>
  <c r="F37" i="2" l="1"/>
  <c r="F52" i="2"/>
  <c r="F53" i="2"/>
  <c r="F38" i="2"/>
  <c r="B41" i="2"/>
  <c r="C11" i="2"/>
  <c r="D11" i="2"/>
  <c r="E11" i="2"/>
  <c r="G7" i="2"/>
  <c r="G8" i="2"/>
  <c r="G9" i="2"/>
  <c r="H6" i="2"/>
  <c r="H11" i="2" s="1"/>
  <c r="C29" i="1"/>
  <c r="F40" i="2"/>
  <c r="F55" i="2"/>
  <c r="G55" i="2"/>
  <c r="G40" i="2"/>
  <c r="E40" i="2"/>
  <c r="E55" i="2"/>
  <c r="C55" i="2"/>
  <c r="C40" i="2"/>
  <c r="D40" i="2"/>
  <c r="D55" i="2"/>
  <c r="C13" i="1"/>
  <c r="I28" i="1"/>
  <c r="G11" i="2"/>
  <c r="B12" i="2"/>
  <c r="D6" i="1"/>
  <c r="G54" i="2" l="1"/>
  <c r="G39" i="2"/>
  <c r="G53" i="2"/>
  <c r="G38" i="2"/>
  <c r="H7" i="2"/>
  <c r="H8" i="2"/>
  <c r="H9" i="2"/>
  <c r="H10" i="2"/>
  <c r="I6" i="2"/>
  <c r="I12" i="2"/>
  <c r="B42" i="2"/>
  <c r="C12" i="2"/>
  <c r="D12" i="2"/>
  <c r="E12" i="2"/>
  <c r="F12" i="2"/>
  <c r="G37" i="2"/>
  <c r="G52" i="2"/>
  <c r="G12" i="2"/>
  <c r="C30" i="1"/>
  <c r="D9" i="1"/>
  <c r="D13" i="1"/>
  <c r="D26" i="1"/>
  <c r="D30" i="1"/>
  <c r="D24" i="1"/>
  <c r="D7" i="1"/>
  <c r="D10" i="1"/>
  <c r="D14" i="1"/>
  <c r="D8" i="1"/>
  <c r="D27" i="1"/>
  <c r="D25" i="1"/>
  <c r="D11" i="1"/>
  <c r="D28" i="1"/>
  <c r="D12" i="1"/>
  <c r="D29" i="1"/>
  <c r="G41" i="2"/>
  <c r="G56" i="2"/>
  <c r="H56" i="2"/>
  <c r="H41" i="2"/>
  <c r="D56" i="2"/>
  <c r="D41" i="2"/>
  <c r="F41" i="2"/>
  <c r="F56" i="2"/>
  <c r="C41" i="2"/>
  <c r="C56" i="2"/>
  <c r="E41" i="2"/>
  <c r="E56" i="2"/>
  <c r="D23" i="1"/>
  <c r="C14" i="1"/>
  <c r="J29" i="1"/>
  <c r="B13" i="2"/>
  <c r="H12" i="2"/>
  <c r="E6" i="1"/>
  <c r="B43" i="2" l="1"/>
  <c r="C13" i="2"/>
  <c r="D13" i="2"/>
  <c r="E13" i="2"/>
  <c r="F13" i="2"/>
  <c r="G13" i="2"/>
  <c r="H38" i="2"/>
  <c r="H53" i="2"/>
  <c r="H13" i="2"/>
  <c r="H54" i="2"/>
  <c r="H39" i="2"/>
  <c r="I7" i="2"/>
  <c r="I8" i="2"/>
  <c r="I9" i="2"/>
  <c r="I10" i="2"/>
  <c r="J6" i="2"/>
  <c r="I11" i="2"/>
  <c r="H37" i="2"/>
  <c r="H52" i="2"/>
  <c r="H40" i="2"/>
  <c r="H55" i="2"/>
  <c r="C31" i="1"/>
  <c r="E10" i="1"/>
  <c r="E14" i="1"/>
  <c r="E27" i="1"/>
  <c r="E31" i="1"/>
  <c r="E11" i="1"/>
  <c r="E28" i="1"/>
  <c r="E25" i="1"/>
  <c r="E9" i="1"/>
  <c r="E26" i="1"/>
  <c r="E12" i="1"/>
  <c r="E29" i="1"/>
  <c r="E30" i="1"/>
  <c r="E13" i="1"/>
  <c r="E7" i="1"/>
  <c r="E23" i="1"/>
  <c r="H42" i="2"/>
  <c r="H57" i="2"/>
  <c r="I42" i="2"/>
  <c r="I57" i="2"/>
  <c r="E42" i="2"/>
  <c r="E57" i="2"/>
  <c r="C42" i="2"/>
  <c r="C57" i="2"/>
  <c r="F42" i="2"/>
  <c r="F57" i="2"/>
  <c r="G42" i="2"/>
  <c r="G57" i="2"/>
  <c r="D42" i="2"/>
  <c r="D57" i="2"/>
  <c r="C15" i="1"/>
  <c r="E8" i="1"/>
  <c r="E24" i="1"/>
  <c r="K30" i="1"/>
  <c r="B14" i="2"/>
  <c r="I14" i="2" s="1"/>
  <c r="I13" i="2"/>
  <c r="F6" i="1"/>
  <c r="I52" i="2" l="1"/>
  <c r="I37" i="2"/>
  <c r="I40" i="2"/>
  <c r="I55" i="2"/>
  <c r="J7" i="2"/>
  <c r="J8" i="2"/>
  <c r="J9" i="2"/>
  <c r="J10" i="2"/>
  <c r="J11" i="2"/>
  <c r="K6" i="2"/>
  <c r="J12" i="2"/>
  <c r="I39" i="2"/>
  <c r="I54" i="2"/>
  <c r="J13" i="2"/>
  <c r="K14" i="2"/>
  <c r="B44" i="2"/>
  <c r="C14" i="2"/>
  <c r="D14" i="2"/>
  <c r="E14" i="2"/>
  <c r="F14" i="2"/>
  <c r="G14" i="2"/>
  <c r="H14" i="2"/>
  <c r="I56" i="2"/>
  <c r="I41" i="2"/>
  <c r="I38" i="2"/>
  <c r="I53" i="2"/>
  <c r="D15" i="1"/>
  <c r="F11" i="1"/>
  <c r="F15" i="1"/>
  <c r="F28" i="1"/>
  <c r="F32" i="1"/>
  <c r="F12" i="1"/>
  <c r="F16" i="1"/>
  <c r="F29" i="1"/>
  <c r="F26" i="1"/>
  <c r="F10" i="1"/>
  <c r="F27" i="1"/>
  <c r="F13" i="1"/>
  <c r="F30" i="1"/>
  <c r="F31" i="1"/>
  <c r="F14" i="1"/>
  <c r="F23" i="1"/>
  <c r="F7" i="1"/>
  <c r="F24" i="1"/>
  <c r="F8" i="1"/>
  <c r="E15" i="1"/>
  <c r="C32" i="1"/>
  <c r="D31" i="1"/>
  <c r="I58" i="2"/>
  <c r="I43" i="2"/>
  <c r="J43" i="2"/>
  <c r="J58" i="2"/>
  <c r="H43" i="2"/>
  <c r="H58" i="2"/>
  <c r="D43" i="2"/>
  <c r="D58" i="2"/>
  <c r="E43" i="2"/>
  <c r="E58" i="2"/>
  <c r="C43" i="2"/>
  <c r="C58" i="2"/>
  <c r="G43" i="2"/>
  <c r="G58" i="2"/>
  <c r="F43" i="2"/>
  <c r="F58" i="2"/>
  <c r="F9" i="1"/>
  <c r="C16" i="1"/>
  <c r="L31" i="1"/>
  <c r="B15" i="2"/>
  <c r="J14" i="2"/>
  <c r="G6" i="1"/>
  <c r="J55" i="2" l="1"/>
  <c r="J40" i="2"/>
  <c r="J52" i="2"/>
  <c r="J37" i="2"/>
  <c r="B45" i="2"/>
  <c r="C15" i="2"/>
  <c r="D15" i="2"/>
  <c r="E15" i="2"/>
  <c r="F15" i="2"/>
  <c r="G15" i="2"/>
  <c r="H15" i="2"/>
  <c r="I15" i="2"/>
  <c r="J57" i="2"/>
  <c r="J42" i="2"/>
  <c r="J39" i="2"/>
  <c r="J54" i="2"/>
  <c r="J15" i="2"/>
  <c r="J56" i="2"/>
  <c r="J41" i="2"/>
  <c r="K7" i="2"/>
  <c r="K8" i="2"/>
  <c r="K9" i="2"/>
  <c r="K10" i="2"/>
  <c r="K11" i="2"/>
  <c r="K12" i="2"/>
  <c r="K13" i="2"/>
  <c r="L6" i="2"/>
  <c r="J38" i="2"/>
  <c r="J53" i="2"/>
  <c r="G11" i="1"/>
  <c r="G15" i="1"/>
  <c r="G28" i="1"/>
  <c r="G32" i="1"/>
  <c r="G12" i="1"/>
  <c r="G16" i="1"/>
  <c r="G29" i="1"/>
  <c r="G33" i="1"/>
  <c r="G27" i="1"/>
  <c r="G13" i="1"/>
  <c r="G30" i="1"/>
  <c r="G31" i="1"/>
  <c r="G14" i="1"/>
  <c r="G7" i="1"/>
  <c r="G23" i="1"/>
  <c r="G8" i="1"/>
  <c r="G24" i="1"/>
  <c r="G25" i="1"/>
  <c r="G9" i="1"/>
  <c r="C33" i="1"/>
  <c r="D32" i="1"/>
  <c r="E32" i="1"/>
  <c r="D16" i="1"/>
  <c r="E16" i="1"/>
  <c r="J44" i="2"/>
  <c r="J59" i="2"/>
  <c r="K44" i="2"/>
  <c r="K59" i="2"/>
  <c r="I44" i="2"/>
  <c r="I59" i="2"/>
  <c r="E44" i="2"/>
  <c r="E59" i="2"/>
  <c r="D44" i="2"/>
  <c r="D59" i="2"/>
  <c r="C44" i="2"/>
  <c r="C59" i="2"/>
  <c r="H44" i="2"/>
  <c r="H59" i="2"/>
  <c r="G59" i="2"/>
  <c r="G44" i="2"/>
  <c r="F44" i="2"/>
  <c r="F59" i="2"/>
  <c r="C17" i="1"/>
  <c r="G10" i="1"/>
  <c r="M32" i="1"/>
  <c r="K15" i="2"/>
  <c r="B16" i="2"/>
  <c r="K16" i="2" s="1"/>
  <c r="H6" i="1"/>
  <c r="L7" i="2" l="1"/>
  <c r="L8" i="2"/>
  <c r="L9" i="2"/>
  <c r="L10" i="2"/>
  <c r="L11" i="2"/>
  <c r="L12" i="2"/>
  <c r="L13" i="2"/>
  <c r="M6" i="2"/>
  <c r="L14" i="2"/>
  <c r="K40" i="2"/>
  <c r="K55" i="2"/>
  <c r="K37" i="2"/>
  <c r="K52" i="2"/>
  <c r="K58" i="2"/>
  <c r="K43" i="2"/>
  <c r="K54" i="2"/>
  <c r="K39" i="2"/>
  <c r="K41" i="2"/>
  <c r="K56" i="2"/>
  <c r="M16" i="2"/>
  <c r="B46" i="2"/>
  <c r="C16" i="2"/>
  <c r="D16" i="2"/>
  <c r="E16" i="2"/>
  <c r="F16" i="2"/>
  <c r="G16" i="2"/>
  <c r="H16" i="2"/>
  <c r="I16" i="2"/>
  <c r="J16" i="2"/>
  <c r="K42" i="2"/>
  <c r="K57" i="2"/>
  <c r="K53" i="2"/>
  <c r="K38" i="2"/>
  <c r="L15" i="2"/>
  <c r="L60" i="2" s="1"/>
  <c r="D17" i="1"/>
  <c r="E17" i="1"/>
  <c r="F17" i="1"/>
  <c r="H14" i="1"/>
  <c r="H31" i="1"/>
  <c r="H15" i="1"/>
  <c r="H28" i="1"/>
  <c r="H32" i="1"/>
  <c r="H16" i="1"/>
  <c r="H33" i="1"/>
  <c r="H17" i="1"/>
  <c r="H12" i="1"/>
  <c r="H29" i="1"/>
  <c r="H13" i="1"/>
  <c r="H30" i="1"/>
  <c r="H23" i="1"/>
  <c r="H7" i="1"/>
  <c r="H8" i="1"/>
  <c r="H24" i="1"/>
  <c r="H9" i="1"/>
  <c r="H25" i="1"/>
  <c r="H26" i="1"/>
  <c r="H10" i="1"/>
  <c r="D33" i="1"/>
  <c r="E33" i="1"/>
  <c r="F33" i="1"/>
  <c r="G17" i="1"/>
  <c r="K45" i="2"/>
  <c r="K60" i="2"/>
  <c r="L45" i="2"/>
  <c r="I45" i="2"/>
  <c r="I60" i="2"/>
  <c r="C45" i="2"/>
  <c r="C60" i="2"/>
  <c r="D45" i="2"/>
  <c r="D60" i="2"/>
  <c r="E45" i="2"/>
  <c r="E60" i="2"/>
  <c r="H45" i="2"/>
  <c r="H60" i="2"/>
  <c r="G45" i="2"/>
  <c r="G60" i="2"/>
  <c r="J45" i="2"/>
  <c r="J60" i="2"/>
  <c r="F45" i="2"/>
  <c r="F60" i="2"/>
  <c r="H11" i="1"/>
  <c r="G34" i="1"/>
  <c r="N33" i="1"/>
  <c r="F34" i="1"/>
  <c r="E34" i="1"/>
  <c r="B17" i="2"/>
  <c r="L16" i="2"/>
  <c r="I6" i="1"/>
  <c r="L42" i="2" l="1"/>
  <c r="L57" i="2"/>
  <c r="Q14" i="2"/>
  <c r="L59" i="2"/>
  <c r="L44" i="2"/>
  <c r="L41" i="2"/>
  <c r="L56" i="2"/>
  <c r="L37" i="2"/>
  <c r="L52" i="2"/>
  <c r="B47" i="2"/>
  <c r="C17" i="2"/>
  <c r="D17" i="2"/>
  <c r="E17" i="2"/>
  <c r="F17" i="2"/>
  <c r="G17" i="2"/>
  <c r="H17" i="2"/>
  <c r="I17" i="2"/>
  <c r="J17" i="2"/>
  <c r="J18" i="2" s="1"/>
  <c r="J34" i="2" s="1"/>
  <c r="K17" i="2"/>
  <c r="M7" i="2"/>
  <c r="M8" i="2"/>
  <c r="M9" i="2"/>
  <c r="M10" i="2"/>
  <c r="M11" i="2"/>
  <c r="M12" i="2"/>
  <c r="M13" i="2"/>
  <c r="M14" i="2"/>
  <c r="P14" i="2" s="1"/>
  <c r="M15" i="2"/>
  <c r="L55" i="2"/>
  <c r="L40" i="2"/>
  <c r="L17" i="2"/>
  <c r="L53" i="2"/>
  <c r="L38" i="2"/>
  <c r="N8" i="2"/>
  <c r="O8" i="2" s="1"/>
  <c r="P8" i="2"/>
  <c r="L43" i="2"/>
  <c r="L58" i="2"/>
  <c r="L54" i="2"/>
  <c r="L39" i="2"/>
  <c r="P7" i="2"/>
  <c r="I16" i="1"/>
  <c r="I29" i="1"/>
  <c r="I33" i="1"/>
  <c r="I13" i="1"/>
  <c r="I17" i="1"/>
  <c r="I30" i="1"/>
  <c r="I14" i="1"/>
  <c r="I31" i="1"/>
  <c r="I15" i="1"/>
  <c r="I32" i="1"/>
  <c r="I12" i="1"/>
  <c r="I23" i="1"/>
  <c r="I7" i="1"/>
  <c r="I24" i="1"/>
  <c r="I8" i="1"/>
  <c r="I25" i="1"/>
  <c r="I9" i="1"/>
  <c r="I26" i="1"/>
  <c r="I10" i="1"/>
  <c r="I27" i="1"/>
  <c r="I11" i="1"/>
  <c r="L61" i="2"/>
  <c r="L46" i="2"/>
  <c r="M46" i="2"/>
  <c r="M61" i="2"/>
  <c r="K46" i="2"/>
  <c r="K61" i="2"/>
  <c r="D46" i="2"/>
  <c r="D61" i="2"/>
  <c r="F46" i="2"/>
  <c r="F61" i="2"/>
  <c r="C46" i="2"/>
  <c r="C61" i="2"/>
  <c r="G46" i="2"/>
  <c r="G61" i="2"/>
  <c r="J46" i="2"/>
  <c r="J61" i="2"/>
  <c r="I46" i="2"/>
  <c r="I61" i="2"/>
  <c r="H46" i="2"/>
  <c r="H61" i="2"/>
  <c r="E61" i="2"/>
  <c r="E46" i="2"/>
  <c r="H34" i="1"/>
  <c r="D34" i="1"/>
  <c r="P16" i="2"/>
  <c r="Q16" i="2"/>
  <c r="N16" i="2"/>
  <c r="O16" i="2" s="1"/>
  <c r="M17" i="2"/>
  <c r="J6" i="1"/>
  <c r="J27" i="2" l="1"/>
  <c r="J28" i="2"/>
  <c r="J26" i="2"/>
  <c r="J23" i="2"/>
  <c r="J24" i="2"/>
  <c r="J25" i="2"/>
  <c r="J29" i="2"/>
  <c r="J30" i="2"/>
  <c r="J31" i="2"/>
  <c r="J32" i="2"/>
  <c r="M42" i="2"/>
  <c r="N42" i="2" s="1"/>
  <c r="P12" i="2"/>
  <c r="N12" i="2"/>
  <c r="O12" i="2" s="1"/>
  <c r="M57" i="2"/>
  <c r="M38" i="2"/>
  <c r="N38" i="2" s="1"/>
  <c r="M53" i="2"/>
  <c r="N14" i="2"/>
  <c r="N9" i="2"/>
  <c r="O9" i="2" s="1"/>
  <c r="M39" i="2"/>
  <c r="N39" i="2" s="1"/>
  <c r="Q9" i="2"/>
  <c r="M54" i="2"/>
  <c r="P9" i="2"/>
  <c r="M45" i="2"/>
  <c r="N45" i="2" s="1"/>
  <c r="M60" i="2"/>
  <c r="Q15" i="2"/>
  <c r="Q11" i="2"/>
  <c r="N11" i="2"/>
  <c r="O11" i="2" s="1"/>
  <c r="M56" i="2"/>
  <c r="M41" i="2"/>
  <c r="N41" i="2" s="1"/>
  <c r="P11" i="2"/>
  <c r="Q7" i="2"/>
  <c r="N7" i="2"/>
  <c r="O7" i="2" s="1"/>
  <c r="M37" i="2"/>
  <c r="N37" i="2" s="1"/>
  <c r="M52" i="2"/>
  <c r="O14" i="2"/>
  <c r="Q12" i="2"/>
  <c r="M58" i="2"/>
  <c r="Q13" i="2"/>
  <c r="M43" i="2"/>
  <c r="N43" i="2" s="1"/>
  <c r="P13" i="2"/>
  <c r="N13" i="2"/>
  <c r="O13" i="2" s="1"/>
  <c r="N15" i="2"/>
  <c r="O15" i="2" s="1"/>
  <c r="M44" i="2"/>
  <c r="N44" i="2" s="1"/>
  <c r="M59" i="2"/>
  <c r="Q10" i="2"/>
  <c r="P10" i="2"/>
  <c r="M40" i="2"/>
  <c r="N40" i="2" s="1"/>
  <c r="M55" i="2"/>
  <c r="N10" i="2"/>
  <c r="O10" i="2" s="1"/>
  <c r="P15" i="2"/>
  <c r="Q8" i="2"/>
  <c r="J17" i="1"/>
  <c r="J30" i="1"/>
  <c r="J14" i="1"/>
  <c r="J31" i="1"/>
  <c r="J15" i="1"/>
  <c r="J32" i="1"/>
  <c r="J33" i="1"/>
  <c r="J16" i="1"/>
  <c r="J23" i="1"/>
  <c r="J7" i="1"/>
  <c r="J24" i="1"/>
  <c r="J8" i="1"/>
  <c r="J9" i="1"/>
  <c r="J25" i="1"/>
  <c r="J10" i="1"/>
  <c r="J26" i="1"/>
  <c r="J11" i="1"/>
  <c r="J27" i="1"/>
  <c r="J28" i="1"/>
  <c r="J12" i="1"/>
  <c r="M62" i="2"/>
  <c r="M47" i="2"/>
  <c r="P17" i="2"/>
  <c r="L33" i="2"/>
  <c r="L47" i="2"/>
  <c r="L48" i="2" s="1"/>
  <c r="L62" i="2"/>
  <c r="C47" i="2"/>
  <c r="C62" i="2"/>
  <c r="K47" i="2"/>
  <c r="K62" i="2"/>
  <c r="D47" i="2"/>
  <c r="D48" i="2" s="1"/>
  <c r="D62" i="2"/>
  <c r="K48" i="2"/>
  <c r="K18" i="2"/>
  <c r="K34" i="2" s="1"/>
  <c r="J33" i="2"/>
  <c r="J62" i="2"/>
  <c r="J47" i="2"/>
  <c r="J48" i="2" s="1"/>
  <c r="L18" i="2"/>
  <c r="L34" i="2" s="1"/>
  <c r="H47" i="2"/>
  <c r="H48" i="2" s="1"/>
  <c r="H62" i="2"/>
  <c r="G47" i="2"/>
  <c r="G48" i="2" s="1"/>
  <c r="G62" i="2"/>
  <c r="N46" i="2"/>
  <c r="F47" i="2"/>
  <c r="F48" i="2" s="1"/>
  <c r="F62" i="2"/>
  <c r="I47" i="2"/>
  <c r="I62" i="2"/>
  <c r="E47" i="2"/>
  <c r="E48" i="2" s="1"/>
  <c r="E62" i="2"/>
  <c r="I48" i="2"/>
  <c r="I34" i="1"/>
  <c r="J13" i="1"/>
  <c r="F18" i="2"/>
  <c r="F34" i="2" s="1"/>
  <c r="E33" i="2"/>
  <c r="E18" i="2"/>
  <c r="E34" i="2" s="1"/>
  <c r="Q17" i="2"/>
  <c r="Q18" i="2" s="1"/>
  <c r="N17" i="2"/>
  <c r="C18" i="2"/>
  <c r="M18" i="2"/>
  <c r="M34" i="2" s="1"/>
  <c r="I18" i="2"/>
  <c r="I34" i="2" s="1"/>
  <c r="H18" i="2"/>
  <c r="H34" i="2" s="1"/>
  <c r="G18" i="2"/>
  <c r="G34" i="2" s="1"/>
  <c r="D18" i="2"/>
  <c r="D34" i="2" s="1"/>
  <c r="D33" i="2" s="1"/>
  <c r="K6" i="1"/>
  <c r="M30" i="2" l="1"/>
  <c r="M27" i="2"/>
  <c r="M31" i="2"/>
  <c r="M24" i="2"/>
  <c r="M28" i="2"/>
  <c r="M26" i="2"/>
  <c r="M29" i="2"/>
  <c r="M25" i="2"/>
  <c r="M23" i="2"/>
  <c r="M32" i="2"/>
  <c r="M33" i="2"/>
  <c r="L29" i="2"/>
  <c r="L26" i="2"/>
  <c r="L30" i="2"/>
  <c r="L23" i="2"/>
  <c r="L28" i="2"/>
  <c r="L24" i="2"/>
  <c r="L27" i="2"/>
  <c r="L25" i="2"/>
  <c r="L31" i="2"/>
  <c r="L32" i="2"/>
  <c r="P18" i="2"/>
  <c r="H23" i="2"/>
  <c r="H26" i="2"/>
  <c r="H24" i="2"/>
  <c r="H25" i="2"/>
  <c r="H27" i="2"/>
  <c r="H28" i="2"/>
  <c r="H29" i="2"/>
  <c r="H30" i="2"/>
  <c r="H31" i="2"/>
  <c r="H32" i="2"/>
  <c r="F23" i="2"/>
  <c r="F24" i="2"/>
  <c r="F25" i="2"/>
  <c r="F26" i="2"/>
  <c r="F27" i="2"/>
  <c r="F28" i="2"/>
  <c r="F29" i="2"/>
  <c r="F30" i="2"/>
  <c r="F31" i="2"/>
  <c r="F32" i="2"/>
  <c r="G24" i="2"/>
  <c r="G23" i="2"/>
  <c r="G25" i="2"/>
  <c r="G26" i="2"/>
  <c r="G27" i="2"/>
  <c r="G28" i="2"/>
  <c r="G29" i="2"/>
  <c r="G30" i="2"/>
  <c r="G31" i="2"/>
  <c r="G32" i="2"/>
  <c r="N49" i="2"/>
  <c r="C34" i="2"/>
  <c r="M48" i="2"/>
  <c r="D23" i="2"/>
  <c r="D24" i="2"/>
  <c r="D25" i="2"/>
  <c r="D26" i="2"/>
  <c r="D27" i="2"/>
  <c r="D28" i="2"/>
  <c r="D29" i="2"/>
  <c r="D30" i="2"/>
  <c r="D31" i="2"/>
  <c r="D32" i="2"/>
  <c r="H33" i="2"/>
  <c r="K28" i="2"/>
  <c r="K27" i="2"/>
  <c r="K24" i="2"/>
  <c r="K23" i="2"/>
  <c r="K25" i="2"/>
  <c r="K26" i="2"/>
  <c r="K29" i="2"/>
  <c r="K30" i="2"/>
  <c r="K31" i="2"/>
  <c r="K32" i="2"/>
  <c r="I24" i="2"/>
  <c r="I25" i="2"/>
  <c r="I26" i="2"/>
  <c r="I23" i="2"/>
  <c r="I27" i="2"/>
  <c r="I28" i="2"/>
  <c r="I29" i="2"/>
  <c r="I30" i="2"/>
  <c r="I31" i="2"/>
  <c r="I32" i="2"/>
  <c r="F33" i="2"/>
  <c r="G33" i="2"/>
  <c r="I33" i="2"/>
  <c r="N18" i="2"/>
  <c r="E23" i="2"/>
  <c r="E24" i="2"/>
  <c r="E25" i="2"/>
  <c r="E26" i="2"/>
  <c r="E27" i="2"/>
  <c r="E28" i="2"/>
  <c r="E29" i="2"/>
  <c r="E30" i="2"/>
  <c r="E31" i="2"/>
  <c r="E32" i="2"/>
  <c r="K33" i="2"/>
  <c r="K17" i="1"/>
  <c r="K31" i="1"/>
  <c r="K15" i="1"/>
  <c r="K32" i="1"/>
  <c r="K16" i="1"/>
  <c r="K33" i="1"/>
  <c r="K7" i="1"/>
  <c r="K23" i="1"/>
  <c r="K24" i="1"/>
  <c r="K8" i="1"/>
  <c r="K9" i="1"/>
  <c r="K25" i="1"/>
  <c r="K26" i="1"/>
  <c r="K10" i="1"/>
  <c r="K27" i="1"/>
  <c r="K11" i="1"/>
  <c r="K28" i="1"/>
  <c r="K12" i="1"/>
  <c r="K13" i="1"/>
  <c r="K29" i="1"/>
  <c r="X52" i="2" a="1"/>
  <c r="Z56" i="2" s="1"/>
  <c r="O17" i="2"/>
  <c r="O18" i="2" s="1"/>
  <c r="N47" i="2"/>
  <c r="N48" i="2" s="1"/>
  <c r="C48" i="2"/>
  <c r="K14" i="1"/>
  <c r="J34" i="1"/>
  <c r="L6" i="1"/>
  <c r="C23" i="2" l="1"/>
  <c r="C24" i="2"/>
  <c r="C25" i="2"/>
  <c r="N25" i="2" s="1"/>
  <c r="C26" i="2"/>
  <c r="C27" i="2"/>
  <c r="C28" i="2"/>
  <c r="C29" i="2"/>
  <c r="N29" i="2" s="1"/>
  <c r="C30" i="2"/>
  <c r="N30" i="2" s="1"/>
  <c r="C31" i="2"/>
  <c r="N31" i="2" s="1"/>
  <c r="C32" i="2"/>
  <c r="N32" i="2" s="1"/>
  <c r="C33" i="2"/>
  <c r="N33" i="2" s="1"/>
  <c r="N26" i="2"/>
  <c r="N27" i="2"/>
  <c r="N50" i="2"/>
  <c r="X65" i="2"/>
  <c r="N24" i="2"/>
  <c r="N23" i="2"/>
  <c r="N28" i="2"/>
  <c r="L16" i="1"/>
  <c r="L33" i="1"/>
  <c r="L17" i="1"/>
  <c r="L32" i="1"/>
  <c r="L7" i="1"/>
  <c r="L23" i="1"/>
  <c r="L8" i="1"/>
  <c r="L24" i="1"/>
  <c r="L9" i="1"/>
  <c r="L25" i="1"/>
  <c r="L26" i="1"/>
  <c r="L10" i="1"/>
  <c r="L11" i="1"/>
  <c r="L27" i="1"/>
  <c r="L28" i="1"/>
  <c r="L12" i="1"/>
  <c r="L13" i="1"/>
  <c r="L29" i="1"/>
  <c r="L14" i="1"/>
  <c r="L30" i="1"/>
  <c r="X59" i="2"/>
  <c r="X60" i="2"/>
  <c r="Y52" i="2"/>
  <c r="Y53" i="2"/>
  <c r="Y54" i="2"/>
  <c r="X54" i="2"/>
  <c r="Z61" i="2"/>
  <c r="Y56" i="2"/>
  <c r="Z62" i="2"/>
  <c r="Y57" i="2"/>
  <c r="X52" i="2"/>
  <c r="Y58" i="2"/>
  <c r="X53" i="2"/>
  <c r="X58" i="2"/>
  <c r="Z52" i="2"/>
  <c r="Z53" i="2"/>
  <c r="Z54" i="2"/>
  <c r="X61" i="2"/>
  <c r="Z55" i="2"/>
  <c r="Z60" i="2"/>
  <c r="Y55" i="2"/>
  <c r="Z57" i="2"/>
  <c r="Z58" i="2"/>
  <c r="Z59" i="2"/>
  <c r="Y59" i="2"/>
  <c r="Y60" i="2"/>
  <c r="X55" i="2"/>
  <c r="Y61" i="2"/>
  <c r="X56" i="2"/>
  <c r="Y62" i="2"/>
  <c r="X57" i="2"/>
  <c r="X62" i="2"/>
  <c r="K34" i="1"/>
  <c r="L15" i="1"/>
  <c r="M6" i="1"/>
  <c r="N34" i="2" l="1"/>
  <c r="M33" i="1"/>
  <c r="M17" i="1"/>
  <c r="M7" i="1"/>
  <c r="M23" i="1"/>
  <c r="M8" i="1"/>
  <c r="M24" i="1"/>
  <c r="M25" i="1"/>
  <c r="M9" i="1"/>
  <c r="M10" i="1"/>
  <c r="M26" i="1"/>
  <c r="M27" i="1"/>
  <c r="M11" i="1"/>
  <c r="M12" i="1"/>
  <c r="M28" i="1"/>
  <c r="M29" i="1"/>
  <c r="M13" i="1"/>
  <c r="M14" i="1"/>
  <c r="M30" i="1"/>
  <c r="M15" i="1"/>
  <c r="M31" i="1"/>
  <c r="Z63" i="2"/>
  <c r="X63" i="2"/>
  <c r="Y63" i="2"/>
  <c r="L34" i="1"/>
  <c r="M16" i="1"/>
  <c r="N6" i="1"/>
  <c r="N7" i="1" l="1"/>
  <c r="N23" i="1"/>
  <c r="N24" i="1"/>
  <c r="N8" i="1"/>
  <c r="O8" i="1" s="1"/>
  <c r="P8" i="1" s="1"/>
  <c r="N9" i="1"/>
  <c r="N25" i="1"/>
  <c r="N10" i="1"/>
  <c r="N26" i="1"/>
  <c r="O26" i="1" s="1"/>
  <c r="N11" i="1"/>
  <c r="N27" i="1"/>
  <c r="N12" i="1"/>
  <c r="N28" i="1"/>
  <c r="O28" i="1" s="1"/>
  <c r="N13" i="1"/>
  <c r="N14" i="1"/>
  <c r="O14" i="1" s="1"/>
  <c r="P14" i="1" s="1"/>
  <c r="N15" i="1"/>
  <c r="N16" i="1"/>
  <c r="X64" i="2"/>
  <c r="X66" i="2" s="1"/>
  <c r="M34" i="1"/>
  <c r="N17" i="1"/>
  <c r="O17" i="1" s="1"/>
  <c r="P17" i="1" s="1"/>
  <c r="O24" i="1"/>
  <c r="O9" i="1"/>
  <c r="P9" i="1" s="1"/>
  <c r="O25" i="1"/>
  <c r="O10" i="1"/>
  <c r="P10" i="1" s="1"/>
  <c r="O27" i="1"/>
  <c r="O11" i="1"/>
  <c r="P11" i="1" s="1"/>
  <c r="Q11" i="1" s="1"/>
  <c r="O12" i="1"/>
  <c r="P12" i="1" s="1"/>
  <c r="O13" i="1"/>
  <c r="P13" i="1" s="1"/>
  <c r="N29" i="1"/>
  <c r="O29" i="1" s="1"/>
  <c r="N30" i="1"/>
  <c r="O30" i="1" s="1"/>
  <c r="N31" i="1"/>
  <c r="O31" i="1" s="1"/>
  <c r="O15" i="1"/>
  <c r="P15" i="1" s="1"/>
  <c r="Q15" i="1" s="1"/>
  <c r="O16" i="1"/>
  <c r="P16" i="1" s="1"/>
  <c r="N32" i="1"/>
  <c r="O32" i="1" s="1"/>
  <c r="O33" i="1"/>
  <c r="H18" i="1"/>
  <c r="K18" i="1"/>
  <c r="J18" i="1"/>
  <c r="G18" i="1"/>
  <c r="F18" i="1"/>
  <c r="D18" i="1"/>
  <c r="E18" i="1"/>
  <c r="L18" i="1"/>
  <c r="I18" i="1"/>
  <c r="M18" i="1"/>
  <c r="Q14" i="1" l="1"/>
  <c r="Q8" i="1"/>
  <c r="Q17" i="1"/>
  <c r="Q16" i="1"/>
  <c r="Q12" i="1"/>
  <c r="Q10" i="1"/>
  <c r="O23" i="1"/>
  <c r="O34" i="1" s="1"/>
  <c r="N34" i="1"/>
  <c r="Q13" i="1"/>
  <c r="Q9" i="1"/>
  <c r="N18" i="1"/>
  <c r="O7" i="1"/>
  <c r="P7" i="1" s="1"/>
  <c r="Q7" i="1" l="1"/>
  <c r="Q18" i="1" s="1"/>
  <c r="R18" i="1"/>
  <c r="O18" i="1"/>
  <c r="P18" i="1"/>
  <c r="H20" i="1" s="1"/>
</calcChain>
</file>

<file path=xl/sharedStrings.xml><?xml version="1.0" encoding="utf-8"?>
<sst xmlns="http://schemas.openxmlformats.org/spreadsheetml/2006/main" count="78" uniqueCount="47">
  <si>
    <t>N</t>
  </si>
  <si>
    <t>n1</t>
  </si>
  <si>
    <t>n2</t>
  </si>
  <si>
    <t>C1</t>
  </si>
  <si>
    <t>C2</t>
  </si>
  <si>
    <t>C3</t>
  </si>
  <si>
    <t>L</t>
  </si>
  <si>
    <t>α</t>
  </si>
  <si>
    <t>max</t>
  </si>
  <si>
    <t>Hw</t>
  </si>
  <si>
    <t>P</t>
  </si>
  <si>
    <t>MM</t>
  </si>
  <si>
    <t>Sw</t>
  </si>
  <si>
    <t>qj</t>
  </si>
  <si>
    <t>j</t>
  </si>
  <si>
    <t>qj =(12 - j)*j/286</t>
  </si>
  <si>
    <t>BL</t>
  </si>
  <si>
    <t>HL</t>
  </si>
  <si>
    <t>pi</t>
  </si>
  <si>
    <t>Gm</t>
  </si>
  <si>
    <t>pij =1-0.01(N+i)</t>
  </si>
  <si>
    <t>Pm</t>
  </si>
  <si>
    <t>i</t>
  </si>
  <si>
    <t>С=</t>
  </si>
  <si>
    <t>Т грн</t>
  </si>
  <si>
    <t>P(B1/Fj)</t>
  </si>
  <si>
    <t>P(B2/Fj)</t>
  </si>
  <si>
    <t>P(B3/Fj)</t>
  </si>
  <si>
    <t>P(bk)</t>
  </si>
  <si>
    <t>qj1</t>
  </si>
  <si>
    <t>qj2</t>
  </si>
  <si>
    <t>qj3</t>
  </si>
  <si>
    <t>aj1</t>
  </si>
  <si>
    <t>aj2</t>
  </si>
  <si>
    <t>aj3</t>
  </si>
  <si>
    <t>ak</t>
  </si>
  <si>
    <t>*</t>
  </si>
  <si>
    <t>a</t>
  </si>
  <si>
    <t>b</t>
  </si>
  <si>
    <t>Чистий експеримент</t>
  </si>
  <si>
    <t>Неідеальний експеримент</t>
  </si>
  <si>
    <t>E \F</t>
  </si>
  <si>
    <t>а*   =</t>
  </si>
  <si>
    <t>c      =</t>
  </si>
  <si>
    <t>a     =</t>
  </si>
  <si>
    <t>C=b-a</t>
  </si>
  <si>
    <t>Розподіл виходів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</si>
</sst>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4"/>
      <color rgb="FF59595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3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" xfId="0" applyFont="1" applyFill="1" applyBorder="1"/>
    <xf numFmtId="0" fontId="0" fillId="0" borderId="23" xfId="0" applyBorder="1"/>
    <xf numFmtId="0" fontId="1" fillId="0" borderId="1" xfId="0" applyFont="1" applyBorder="1"/>
    <xf numFmtId="0" fontId="0" fillId="0" borderId="0" xfId="0" applyBorder="1"/>
    <xf numFmtId="0" fontId="0" fillId="0" borderId="32" xfId="0" applyBorder="1"/>
    <xf numFmtId="0" fontId="1" fillId="3" borderId="20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26" xfId="0" applyFont="1" applyFill="1" applyBorder="1"/>
    <xf numFmtId="0" fontId="1" fillId="0" borderId="2" xfId="0" applyFont="1" applyBorder="1"/>
    <xf numFmtId="0" fontId="1" fillId="2" borderId="4" xfId="0" applyFont="1" applyFill="1" applyBorder="1"/>
    <xf numFmtId="0" fontId="2" fillId="0" borderId="28" xfId="0" applyFont="1" applyBorder="1"/>
    <xf numFmtId="0" fontId="0" fillId="0" borderId="36" xfId="0" applyBorder="1"/>
    <xf numFmtId="0" fontId="2" fillId="0" borderId="37" xfId="0" applyFont="1" applyBorder="1"/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0" borderId="0" xfId="0" applyFont="1"/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/>
    <xf numFmtId="0" fontId="1" fillId="0" borderId="18" xfId="0" applyFont="1" applyBorder="1"/>
    <xf numFmtId="0" fontId="1" fillId="4" borderId="15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0" borderId="16" xfId="0" applyFont="1" applyBorder="1"/>
    <xf numFmtId="0" fontId="1" fillId="0" borderId="15" xfId="0" applyFont="1" applyFill="1" applyBorder="1" applyAlignment="1">
      <alignment horizontal="left"/>
    </xf>
    <xf numFmtId="0" fontId="1" fillId="4" borderId="15" xfId="0" applyFont="1" applyFill="1" applyBorder="1"/>
    <xf numFmtId="0" fontId="4" fillId="5" borderId="18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1" fillId="0" borderId="1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5" xfId="0" applyFont="1" applyBorder="1"/>
    <xf numFmtId="0" fontId="1" fillId="0" borderId="15" xfId="0" applyFont="1" applyFill="1" applyBorder="1"/>
    <xf numFmtId="0" fontId="1" fillId="0" borderId="16" xfId="0" applyFont="1" applyFill="1" applyBorder="1" applyAlignment="1">
      <alignment horizontal="left"/>
    </xf>
    <xf numFmtId="0" fontId="1" fillId="4" borderId="14" xfId="0" applyFont="1" applyFill="1" applyBorder="1"/>
    <xf numFmtId="0" fontId="4" fillId="0" borderId="16" xfId="0" applyFont="1" applyFill="1" applyBorder="1" applyAlignment="1">
      <alignment horizontal="left"/>
    </xf>
    <xf numFmtId="0" fontId="1" fillId="4" borderId="7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4" borderId="1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1" fillId="0" borderId="23" xfId="0" applyFont="1" applyBorder="1"/>
    <xf numFmtId="0" fontId="1" fillId="0" borderId="30" xfId="0" applyFont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4" fillId="0" borderId="16" xfId="0" applyFont="1" applyBorder="1"/>
    <xf numFmtId="0" fontId="4" fillId="0" borderId="30" xfId="0" applyFont="1" applyBorder="1" applyAlignment="1">
      <alignment horizontal="left"/>
    </xf>
    <xf numFmtId="0" fontId="1" fillId="0" borderId="7" xfId="0" applyFont="1" applyBorder="1"/>
    <xf numFmtId="0" fontId="1" fillId="3" borderId="12" xfId="0" applyFont="1" applyFill="1" applyBorder="1"/>
    <xf numFmtId="0" fontId="1" fillId="0" borderId="22" xfId="0" applyFont="1" applyBorder="1"/>
    <xf numFmtId="0" fontId="1" fillId="0" borderId="16" xfId="0" applyFont="1" applyFill="1" applyBorder="1"/>
    <xf numFmtId="0" fontId="4" fillId="0" borderId="16" xfId="0" applyFont="1" applyFill="1" applyBorder="1"/>
    <xf numFmtId="0" fontId="1" fillId="3" borderId="13" xfId="0" applyFont="1" applyFill="1" applyBorder="1"/>
    <xf numFmtId="0" fontId="1" fillId="0" borderId="17" xfId="0" applyFont="1" applyFill="1" applyBorder="1"/>
    <xf numFmtId="0" fontId="4" fillId="0" borderId="1" xfId="0" applyFont="1" applyFill="1" applyBorder="1"/>
    <xf numFmtId="0" fontId="1" fillId="0" borderId="39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40" xfId="0" applyFont="1" applyBorder="1"/>
    <xf numFmtId="0" fontId="1" fillId="2" borderId="29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4" fillId="0" borderId="40" xfId="0" applyFont="1" applyBorder="1"/>
    <xf numFmtId="0" fontId="6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3" xfId="0" applyFont="1" applyBorder="1"/>
    <xf numFmtId="0" fontId="8" fillId="0" borderId="4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3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2" xfId="0" applyFont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34" xfId="0" applyFont="1" applyBorder="1"/>
    <xf numFmtId="0" fontId="8" fillId="0" borderId="49" xfId="0" applyFont="1" applyBorder="1"/>
    <xf numFmtId="0" fontId="8" fillId="0" borderId="27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center"/>
    </xf>
    <xf numFmtId="0" fontId="9" fillId="0" borderId="0" xfId="0" applyFont="1"/>
    <xf numFmtId="0" fontId="10" fillId="4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8" fillId="0" borderId="22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23" xfId="0" applyFont="1" applyBorder="1"/>
    <xf numFmtId="0" fontId="0" fillId="0" borderId="41" xfId="0" applyBorder="1"/>
    <xf numFmtId="0" fontId="0" fillId="0" borderId="40" xfId="0" applyBorder="1"/>
    <xf numFmtId="0" fontId="8" fillId="0" borderId="50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11" fillId="0" borderId="0" xfId="0" applyFont="1"/>
    <xf numFmtId="0" fontId="1" fillId="0" borderId="38" xfId="0" applyFont="1" applyFill="1" applyBorder="1" applyAlignment="1">
      <alignment horizontal="left"/>
    </xf>
    <xf numFmtId="0" fontId="1" fillId="0" borderId="45" xfId="0" applyFont="1" applyFill="1" applyBorder="1" applyAlignment="1">
      <alignment horizontal="left"/>
    </xf>
    <xf numFmtId="0" fontId="1" fillId="0" borderId="47" xfId="0" applyFont="1" applyFill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42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3" borderId="27" xfId="0" applyFill="1" applyBorder="1"/>
    <xf numFmtId="0" fontId="0" fillId="3" borderId="31" xfId="0" applyFill="1" applyBorder="1"/>
    <xf numFmtId="0" fontId="12" fillId="0" borderId="23" xfId="0" applyFont="1" applyFill="1" applyBorder="1" applyAlignment="1">
      <alignment horizontal="center"/>
    </xf>
    <xf numFmtId="0" fontId="6" fillId="0" borderId="40" xfId="0" applyFont="1" applyBorder="1"/>
    <xf numFmtId="0" fontId="4" fillId="0" borderId="23" xfId="0" applyFont="1" applyBorder="1"/>
    <xf numFmtId="0" fontId="1" fillId="4" borderId="1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5" fillId="0" borderId="16" xfId="0" applyFont="1" applyFill="1" applyBorder="1"/>
    <xf numFmtId="0" fontId="1" fillId="0" borderId="27" xfId="0" applyFont="1" applyBorder="1" applyAlignment="1">
      <alignment horizontal="right"/>
    </xf>
    <xf numFmtId="0" fontId="1" fillId="6" borderId="2" xfId="0" applyFont="1" applyFill="1" applyBorder="1"/>
    <xf numFmtId="0" fontId="1" fillId="6" borderId="3" xfId="0" applyFont="1" applyFill="1" applyBorder="1"/>
    <xf numFmtId="0" fontId="1" fillId="0" borderId="41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3" fillId="0" borderId="1" xfId="0" applyFont="1" applyBorder="1" applyAlignment="1">
      <alignment horizontal="left" readingOrder="1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51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left"/>
    </xf>
    <xf numFmtId="0" fontId="1" fillId="0" borderId="53" xfId="0" applyFont="1" applyFill="1" applyBorder="1" applyAlignment="1">
      <alignment horizontal="left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14" fillId="0" borderId="28" xfId="0" applyFont="1" applyBorder="1"/>
    <xf numFmtId="0" fontId="14" fillId="0" borderId="36" xfId="0" applyFont="1" applyBorder="1"/>
    <xf numFmtId="0" fontId="14" fillId="0" borderId="54" xfId="0" applyFont="1" applyBorder="1"/>
    <xf numFmtId="0" fontId="6" fillId="0" borderId="55" xfId="0" applyFont="1" applyBorder="1"/>
    <xf numFmtId="0" fontId="6" fillId="0" borderId="23" xfId="0" applyFont="1" applyBorder="1"/>
    <xf numFmtId="0" fontId="15" fillId="0" borderId="0" xfId="0" applyFont="1" applyAlignment="1">
      <alignment horizontal="center" vertical="center" readingOrder="1"/>
    </xf>
    <xf numFmtId="0" fontId="1" fillId="0" borderId="28" xfId="0" applyFont="1" applyBorder="1"/>
    <xf numFmtId="0" fontId="1" fillId="0" borderId="56" xfId="0" applyFont="1" applyBorder="1"/>
    <xf numFmtId="0" fontId="0" fillId="0" borderId="56" xfId="0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b="1"/>
              <a:t>Розподіл</a:t>
            </a:r>
            <a:r>
              <a:rPr lang="uk-UA" b="1" baseline="0"/>
              <a:t> виходів</a:t>
            </a:r>
            <a:endParaRPr lang="uk-UA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777137525169E-2"/>
          <c:y val="0.15613460082195607"/>
          <c:w val="0.86897637795275595"/>
          <c:h val="0.67285324628539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[1]Лист1!$B$2</c:f>
              <c:strCache>
                <c:ptCount val="1"/>
                <c:pt idx="0">
                  <c:v>P(B1/Fj)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[1]Лист1!$B$3:$B$13</c:f>
              <c:numCache>
                <c:formatCode>General</c:formatCode>
                <c:ptCount val="11"/>
                <c:pt idx="0">
                  <c:v>0.99180327868852458</c:v>
                </c:pt>
                <c:pt idx="1">
                  <c:v>0.81967213114754101</c:v>
                </c:pt>
                <c:pt idx="2">
                  <c:v>0.66393442622950816</c:v>
                </c:pt>
                <c:pt idx="3">
                  <c:v>0.52459016393442626</c:v>
                </c:pt>
                <c:pt idx="4">
                  <c:v>0.40163934426229508</c:v>
                </c:pt>
                <c:pt idx="5">
                  <c:v>0.29508196721311475</c:v>
                </c:pt>
                <c:pt idx="6">
                  <c:v>0.20491803278688525</c:v>
                </c:pt>
                <c:pt idx="7">
                  <c:v>0.13114754098360656</c:v>
                </c:pt>
                <c:pt idx="8">
                  <c:v>7.3770491803278687E-2</c:v>
                </c:pt>
                <c:pt idx="9">
                  <c:v>3.2786885245901641E-2</c:v>
                </c:pt>
                <c:pt idx="10">
                  <c:v>8.1967213114754103E-3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72-403B-AAFB-559B957A1034}"/>
            </c:ext>
          </c:extLst>
        </c:ser>
        <c:ser>
          <c:idx val="1"/>
          <c:order val="1"/>
          <c:tx>
            <c:strRef>
              <c:f>[1]Лист1!$C$2</c:f>
              <c:strCache>
                <c:ptCount val="1"/>
                <c:pt idx="0">
                  <c:v>P(B2/Fj)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[1]Лист1!$C$3:$C$13</c:f>
              <c:numCache>
                <c:formatCode>General</c:formatCode>
                <c:ptCount val="11"/>
                <c:pt idx="0">
                  <c:v>0</c:v>
                </c:pt>
                <c:pt idx="1">
                  <c:v>0.14754098360655737</c:v>
                </c:pt>
                <c:pt idx="2">
                  <c:v>0.26229508196721313</c:v>
                </c:pt>
                <c:pt idx="3">
                  <c:v>0.34426229508196721</c:v>
                </c:pt>
                <c:pt idx="4">
                  <c:v>0.39344262295081966</c:v>
                </c:pt>
                <c:pt idx="5">
                  <c:v>0.4098360655737705</c:v>
                </c:pt>
                <c:pt idx="6">
                  <c:v>0.39344262295081966</c:v>
                </c:pt>
                <c:pt idx="7">
                  <c:v>0.34426229508196721</c:v>
                </c:pt>
                <c:pt idx="8">
                  <c:v>0.26229508196721313</c:v>
                </c:pt>
                <c:pt idx="9">
                  <c:v>0.14754098360655737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72-403B-AAFB-559B957A1034}"/>
            </c:ext>
          </c:extLst>
        </c:ser>
        <c:ser>
          <c:idx val="2"/>
          <c:order val="2"/>
          <c:tx>
            <c:strRef>
              <c:f>[1]Лист1!$D$2</c:f>
              <c:strCache>
                <c:ptCount val="1"/>
                <c:pt idx="0">
                  <c:v>P(B3/Fj)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[1]Лист1!$D$3:$D$13</c:f>
              <c:numCache>
                <c:formatCode>General</c:formatCode>
                <c:ptCount val="11"/>
                <c:pt idx="0">
                  <c:v>8.1967213114754103E-3</c:v>
                </c:pt>
                <c:pt idx="1">
                  <c:v>3.2786885245901641E-2</c:v>
                </c:pt>
                <c:pt idx="2">
                  <c:v>7.3770491803278687E-2</c:v>
                </c:pt>
                <c:pt idx="3">
                  <c:v>0.13114754098360656</c:v>
                </c:pt>
                <c:pt idx="4">
                  <c:v>0.20491803278688525</c:v>
                </c:pt>
                <c:pt idx="5">
                  <c:v>0.29508196721311475</c:v>
                </c:pt>
                <c:pt idx="6">
                  <c:v>0.40163934426229508</c:v>
                </c:pt>
                <c:pt idx="7">
                  <c:v>0.52459016393442626</c:v>
                </c:pt>
                <c:pt idx="8">
                  <c:v>0.66393442622950816</c:v>
                </c:pt>
                <c:pt idx="9">
                  <c:v>0.81967213114754101</c:v>
                </c:pt>
                <c:pt idx="10">
                  <c:v>0.99180327868852458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72-403B-AAFB-559B957A1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13343"/>
        <c:axId val="1230113759"/>
      </c:scatterChart>
      <c:valAx>
        <c:axId val="1230113343"/>
        <c:scaling>
          <c:orientation val="minMax"/>
          <c:max val="11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3759"/>
        <c:crosses val="autoZero"/>
        <c:crossBetween val="midCat"/>
        <c:majorUnit val="1"/>
      </c:valAx>
      <c:valAx>
        <c:axId val="1230113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3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b="1"/>
              <a:t>Розподіл</a:t>
            </a:r>
            <a:r>
              <a:rPr lang="uk-UA" b="1" baseline="0"/>
              <a:t> виходів</a:t>
            </a:r>
            <a:endParaRPr lang="uk-U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[1]Лист1!$B$2</c:f>
              <c:strCache>
                <c:ptCount val="1"/>
                <c:pt idx="0">
                  <c:v>P(B1/Fj)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[1]Лист1!$B$3:$B$13</c:f>
              <c:numCache>
                <c:formatCode>General</c:formatCode>
                <c:ptCount val="11"/>
                <c:pt idx="0">
                  <c:v>0.99180327868852458</c:v>
                </c:pt>
                <c:pt idx="1">
                  <c:v>0.81967213114754101</c:v>
                </c:pt>
                <c:pt idx="2">
                  <c:v>0.66393442622950816</c:v>
                </c:pt>
                <c:pt idx="3">
                  <c:v>0.52459016393442626</c:v>
                </c:pt>
                <c:pt idx="4">
                  <c:v>0.40163934426229508</c:v>
                </c:pt>
                <c:pt idx="5">
                  <c:v>0.29508196721311475</c:v>
                </c:pt>
                <c:pt idx="6">
                  <c:v>0.20491803278688525</c:v>
                </c:pt>
                <c:pt idx="7">
                  <c:v>0.13114754098360656</c:v>
                </c:pt>
                <c:pt idx="8">
                  <c:v>7.3770491803278687E-2</c:v>
                </c:pt>
                <c:pt idx="9">
                  <c:v>3.2786885245901641E-2</c:v>
                </c:pt>
                <c:pt idx="10">
                  <c:v>8.1967213114754103E-3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B6-49BD-A50C-3AB215A2C149}"/>
            </c:ext>
          </c:extLst>
        </c:ser>
        <c:ser>
          <c:idx val="1"/>
          <c:order val="1"/>
          <c:tx>
            <c:strRef>
              <c:f>[1]Лист1!$C$2</c:f>
              <c:strCache>
                <c:ptCount val="1"/>
                <c:pt idx="0">
                  <c:v>P(B2/Fj)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[1]Лист1!$C$3:$C$13</c:f>
              <c:numCache>
                <c:formatCode>General</c:formatCode>
                <c:ptCount val="11"/>
                <c:pt idx="0">
                  <c:v>0</c:v>
                </c:pt>
                <c:pt idx="1">
                  <c:v>0.14754098360655737</c:v>
                </c:pt>
                <c:pt idx="2">
                  <c:v>0.26229508196721313</c:v>
                </c:pt>
                <c:pt idx="3">
                  <c:v>0.34426229508196721</c:v>
                </c:pt>
                <c:pt idx="4">
                  <c:v>0.39344262295081966</c:v>
                </c:pt>
                <c:pt idx="5">
                  <c:v>0.4098360655737705</c:v>
                </c:pt>
                <c:pt idx="6">
                  <c:v>0.39344262295081966</c:v>
                </c:pt>
                <c:pt idx="7">
                  <c:v>0.34426229508196721</c:v>
                </c:pt>
                <c:pt idx="8">
                  <c:v>0.26229508196721313</c:v>
                </c:pt>
                <c:pt idx="9">
                  <c:v>0.14754098360655737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B6-49BD-A50C-3AB215A2C149}"/>
            </c:ext>
          </c:extLst>
        </c:ser>
        <c:ser>
          <c:idx val="2"/>
          <c:order val="2"/>
          <c:tx>
            <c:strRef>
              <c:f>[1]Лист1!$D$2</c:f>
              <c:strCache>
                <c:ptCount val="1"/>
                <c:pt idx="0">
                  <c:v>P(B3/Fj)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[1]Лист1!$A$3:$A$13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[1]Лист1!$D$3:$D$13</c:f>
              <c:numCache>
                <c:formatCode>General</c:formatCode>
                <c:ptCount val="11"/>
                <c:pt idx="0">
                  <c:v>8.1967213114754103E-3</c:v>
                </c:pt>
                <c:pt idx="1">
                  <c:v>3.2786885245901641E-2</c:v>
                </c:pt>
                <c:pt idx="2">
                  <c:v>7.3770491803278687E-2</c:v>
                </c:pt>
                <c:pt idx="3">
                  <c:v>0.13114754098360656</c:v>
                </c:pt>
                <c:pt idx="4">
                  <c:v>0.20491803278688525</c:v>
                </c:pt>
                <c:pt idx="5">
                  <c:v>0.29508196721311475</c:v>
                </c:pt>
                <c:pt idx="6">
                  <c:v>0.40163934426229508</c:v>
                </c:pt>
                <c:pt idx="7">
                  <c:v>0.52459016393442626</c:v>
                </c:pt>
                <c:pt idx="8">
                  <c:v>0.66393442622950816</c:v>
                </c:pt>
                <c:pt idx="9">
                  <c:v>0.81967213114754101</c:v>
                </c:pt>
                <c:pt idx="10">
                  <c:v>0.99180327868852458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B6-49BD-A50C-3AB215A2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13343"/>
        <c:axId val="1230113759"/>
      </c:scatterChart>
      <c:valAx>
        <c:axId val="1230113343"/>
        <c:scaling>
          <c:orientation val="minMax"/>
          <c:max val="11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3759"/>
        <c:crosses val="autoZero"/>
        <c:crossBetween val="midCat"/>
        <c:majorUnit val="1"/>
      </c:valAx>
      <c:valAx>
        <c:axId val="1230113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3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34</xdr:row>
      <xdr:rowOff>138112</xdr:rowOff>
    </xdr:from>
    <xdr:to>
      <xdr:col>30</xdr:col>
      <xdr:colOff>361950</xdr:colOff>
      <xdr:row>49</xdr:row>
      <xdr:rowOff>14287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138112</xdr:rowOff>
    </xdr:from>
    <xdr:to>
      <xdr:col>13</xdr:col>
      <xdr:colOff>361950</xdr:colOff>
      <xdr:row>15</xdr:row>
      <xdr:rowOff>14287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 t="str">
            <v>P(B1/Fj)</v>
          </cell>
          <cell r="C2" t="str">
            <v>P(B2/Fj)</v>
          </cell>
          <cell r="D2" t="str">
            <v>P(B3/Fj)</v>
          </cell>
        </row>
        <row r="3">
          <cell r="A3">
            <v>1</v>
          </cell>
          <cell r="B3">
            <v>0.99180327868852458</v>
          </cell>
          <cell r="C3">
            <v>0</v>
          </cell>
          <cell r="D3">
            <v>8.1967213114754103E-3</v>
          </cell>
        </row>
        <row r="4">
          <cell r="A4">
            <v>2</v>
          </cell>
          <cell r="B4">
            <v>0.81967213114754101</v>
          </cell>
          <cell r="C4">
            <v>0.14754098360655737</v>
          </cell>
          <cell r="D4">
            <v>3.2786885245901641E-2</v>
          </cell>
        </row>
        <row r="5">
          <cell r="A5">
            <v>3</v>
          </cell>
          <cell r="B5">
            <v>0.66393442622950816</v>
          </cell>
          <cell r="C5">
            <v>0.26229508196721313</v>
          </cell>
          <cell r="D5">
            <v>7.3770491803278687E-2</v>
          </cell>
        </row>
        <row r="6">
          <cell r="A6">
            <v>4</v>
          </cell>
          <cell r="B6">
            <v>0.52459016393442626</v>
          </cell>
          <cell r="C6">
            <v>0.34426229508196721</v>
          </cell>
          <cell r="D6">
            <v>0.13114754098360656</v>
          </cell>
        </row>
        <row r="7">
          <cell r="A7">
            <v>5</v>
          </cell>
          <cell r="B7">
            <v>0.40163934426229508</v>
          </cell>
          <cell r="C7">
            <v>0.39344262295081966</v>
          </cell>
          <cell r="D7">
            <v>0.20491803278688525</v>
          </cell>
        </row>
        <row r="8">
          <cell r="A8">
            <v>6</v>
          </cell>
          <cell r="B8">
            <v>0.29508196721311475</v>
          </cell>
          <cell r="C8">
            <v>0.4098360655737705</v>
          </cell>
          <cell r="D8">
            <v>0.29508196721311475</v>
          </cell>
        </row>
        <row r="9">
          <cell r="A9">
            <v>7</v>
          </cell>
          <cell r="B9">
            <v>0.20491803278688525</v>
          </cell>
          <cell r="C9">
            <v>0.39344262295081966</v>
          </cell>
          <cell r="D9">
            <v>0.40163934426229508</v>
          </cell>
        </row>
        <row r="10">
          <cell r="A10">
            <v>8</v>
          </cell>
          <cell r="B10">
            <v>0.13114754098360656</v>
          </cell>
          <cell r="C10">
            <v>0.34426229508196721</v>
          </cell>
          <cell r="D10">
            <v>0.52459016393442626</v>
          </cell>
        </row>
        <row r="11">
          <cell r="A11">
            <v>9</v>
          </cell>
          <cell r="B11">
            <v>7.3770491803278687E-2</v>
          </cell>
          <cell r="C11">
            <v>0.26229508196721313</v>
          </cell>
          <cell r="D11">
            <v>0.66393442622950816</v>
          </cell>
        </row>
        <row r="12">
          <cell r="A12">
            <v>10</v>
          </cell>
          <cell r="B12">
            <v>3.2786885245901641E-2</v>
          </cell>
          <cell r="C12">
            <v>0.14754098360655737</v>
          </cell>
          <cell r="D12">
            <v>0.81967213114754101</v>
          </cell>
        </row>
        <row r="13">
          <cell r="A13">
            <v>11</v>
          </cell>
          <cell r="B13">
            <v>8.1967213114754103E-3</v>
          </cell>
          <cell r="C13">
            <v>0</v>
          </cell>
          <cell r="D13">
            <v>0.99180327868852458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A13" zoomScale="140" zoomScaleNormal="140" workbookViewId="0">
      <selection activeCell="J3" sqref="J3"/>
    </sheetView>
  </sheetViews>
  <sheetFormatPr defaultRowHeight="15" x14ac:dyDescent="0.25"/>
  <cols>
    <col min="1" max="1" width="4.85546875" customWidth="1"/>
    <col min="2" max="2" width="4.140625" customWidth="1"/>
    <col min="3" max="4" width="5" customWidth="1"/>
    <col min="5" max="5" width="5.5703125" customWidth="1"/>
    <col min="6" max="6" width="5" customWidth="1"/>
    <col min="7" max="9" width="4.85546875" customWidth="1"/>
    <col min="10" max="11" width="4.5703125" customWidth="1"/>
    <col min="12" max="12" width="4.85546875" customWidth="1"/>
    <col min="13" max="13" width="5.5703125" customWidth="1"/>
    <col min="14" max="14" width="5" customWidth="1"/>
    <col min="15" max="15" width="6.42578125" customWidth="1"/>
    <col min="16" max="16" width="5.28515625" customWidth="1"/>
    <col min="17" max="17" width="12.7109375" customWidth="1"/>
    <col min="18" max="18" width="6.140625" customWidth="1"/>
    <col min="20" max="20" width="10.7109375" customWidth="1"/>
    <col min="21" max="21" width="7.5703125" customWidth="1"/>
    <col min="24" max="24" width="9.28515625" customWidth="1"/>
  </cols>
  <sheetData>
    <row r="1" spans="1:17" ht="15.75" thickBot="1" x14ac:dyDescent="0.3"/>
    <row r="2" spans="1:17" ht="15.75" thickBot="1" x14ac:dyDescent="0.3">
      <c r="B2" s="24" t="s">
        <v>0</v>
      </c>
      <c r="C2" s="25" t="s">
        <v>2</v>
      </c>
      <c r="D2" s="25" t="s">
        <v>1</v>
      </c>
      <c r="E2" s="25" t="s">
        <v>3</v>
      </c>
      <c r="F2" s="25" t="s">
        <v>4</v>
      </c>
      <c r="G2" s="26" t="s">
        <v>5</v>
      </c>
      <c r="H2" s="23"/>
      <c r="I2" s="23"/>
      <c r="J2" s="23"/>
      <c r="K2" s="23"/>
      <c r="L2" s="23"/>
      <c r="M2" s="23"/>
      <c r="N2" s="23"/>
      <c r="O2" s="23"/>
      <c r="P2" s="27" t="s">
        <v>7</v>
      </c>
      <c r="Q2" s="23"/>
    </row>
    <row r="3" spans="1:17" ht="15.75" thickBot="1" x14ac:dyDescent="0.3">
      <c r="B3" s="20">
        <v>7</v>
      </c>
      <c r="C3" s="19">
        <v>4</v>
      </c>
      <c r="D3" s="19">
        <v>8</v>
      </c>
      <c r="E3" s="19">
        <v>1.5</v>
      </c>
      <c r="F3" s="19">
        <v>4.5</v>
      </c>
      <c r="G3" s="56">
        <v>2</v>
      </c>
      <c r="H3" s="23"/>
      <c r="I3" s="23"/>
      <c r="J3" s="23"/>
      <c r="K3" s="23"/>
      <c r="L3" s="23"/>
      <c r="M3" s="23"/>
      <c r="N3" s="23"/>
      <c r="O3" s="23"/>
      <c r="P3" s="28">
        <v>0.1</v>
      </c>
      <c r="Q3" s="23"/>
    </row>
    <row r="4" spans="1:17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.75" thickBot="1" x14ac:dyDescent="0.3">
      <c r="B5" s="169" t="s">
        <v>14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/>
      <c r="O5" s="23"/>
      <c r="P5" s="23"/>
      <c r="Q5" s="23"/>
    </row>
    <row r="6" spans="1:17" ht="16.5" thickBot="1" x14ac:dyDescent="0.3">
      <c r="A6" s="169" t="s">
        <v>22</v>
      </c>
      <c r="B6" s="170" t="s">
        <v>41</v>
      </c>
      <c r="C6" s="159">
        <f>B3</f>
        <v>7</v>
      </c>
      <c r="D6" s="159">
        <f>C6+1</f>
        <v>8</v>
      </c>
      <c r="E6" s="159">
        <f t="shared" ref="E6:M6" si="0">D6+1</f>
        <v>9</v>
      </c>
      <c r="F6" s="160">
        <f t="shared" si="0"/>
        <v>10</v>
      </c>
      <c r="G6" s="161">
        <f t="shared" si="0"/>
        <v>11</v>
      </c>
      <c r="H6" s="161">
        <f t="shared" si="0"/>
        <v>12</v>
      </c>
      <c r="I6" s="161">
        <f t="shared" si="0"/>
        <v>13</v>
      </c>
      <c r="J6" s="161">
        <f t="shared" si="0"/>
        <v>14</v>
      </c>
      <c r="K6" s="161">
        <f t="shared" si="0"/>
        <v>15</v>
      </c>
      <c r="L6" s="161">
        <f t="shared" si="0"/>
        <v>16</v>
      </c>
      <c r="M6" s="162">
        <f t="shared" si="0"/>
        <v>17</v>
      </c>
      <c r="N6" s="19" t="s">
        <v>11</v>
      </c>
      <c r="O6" s="20" t="s">
        <v>6</v>
      </c>
      <c r="P6" s="61" t="s">
        <v>9</v>
      </c>
      <c r="Q6" s="19" t="s">
        <v>10</v>
      </c>
    </row>
    <row r="7" spans="1:17" ht="15.75" thickBot="1" x14ac:dyDescent="0.3">
      <c r="A7" s="23">
        <v>1</v>
      </c>
      <c r="B7" s="2">
        <f>B3</f>
        <v>7</v>
      </c>
      <c r="C7" s="31">
        <f>(C$6*$F$3-$B7*$E$3)-(IF(C$6-$B7&gt;$C$3,(C$6-$B7)*$G$3,0))</f>
        <v>21</v>
      </c>
      <c r="D7" s="42">
        <f t="shared" ref="D7:H11" si="1">$B7*$F$3-$B7*$E$3-(IF(D$6-$B7&gt;$C$3,(D$6-$B7-$C$3)*$G$3,0))</f>
        <v>21</v>
      </c>
      <c r="E7" s="42">
        <f t="shared" si="1"/>
        <v>21</v>
      </c>
      <c r="F7" s="42">
        <f t="shared" si="1"/>
        <v>21</v>
      </c>
      <c r="G7" s="42">
        <f t="shared" si="1"/>
        <v>21</v>
      </c>
      <c r="H7" s="42">
        <f t="shared" si="1"/>
        <v>19</v>
      </c>
      <c r="I7" s="42">
        <f t="shared" ref="I7:I12" si="2">$B7*$F$3-$B7*$E$3-(IF(I$6-$B7&gt;$C$3,(I$6-$B7-$C$3)*$G$3,0))</f>
        <v>17</v>
      </c>
      <c r="J7" s="42">
        <f t="shared" ref="J7:M16" si="3">$B7*$F$3-$B7*$E$3-(IF(J$6-$B7&gt;$C$3,(J$6-$B7-$C$3)*$G$3,0))</f>
        <v>15</v>
      </c>
      <c r="K7" s="42">
        <f t="shared" si="3"/>
        <v>13</v>
      </c>
      <c r="L7" s="42">
        <f t="shared" si="3"/>
        <v>11</v>
      </c>
      <c r="M7" s="42">
        <f t="shared" si="3"/>
        <v>9</v>
      </c>
      <c r="N7" s="42">
        <f>MIN(C7:M7)</f>
        <v>9</v>
      </c>
      <c r="O7" s="35">
        <f>AVERAGE(C7:N7)</f>
        <v>16.5</v>
      </c>
      <c r="P7" s="62">
        <f>$P$3*MAX(C7:M7)+(1-$P$3)*MIN(C7:M7)</f>
        <v>10.199999999999999</v>
      </c>
      <c r="Q7" s="30">
        <f>PRODUCT(C7:M7)</f>
        <v>25466473047015</v>
      </c>
    </row>
    <row r="8" spans="1:17" ht="15.75" thickBot="1" x14ac:dyDescent="0.3">
      <c r="A8" s="23">
        <v>2</v>
      </c>
      <c r="B8" s="3">
        <f>B7+1</f>
        <v>8</v>
      </c>
      <c r="C8" s="35">
        <f t="shared" ref="C8:L17" si="4">(C$6*$F$3-$B8*$E$3)+(IF($B8-C$6&gt;$D$3,($B8-C$6-$D$3)*($F$3),0))</f>
        <v>19.5</v>
      </c>
      <c r="D8" s="31">
        <f t="shared" ref="D8" si="5">D$6*$F$3-$B8*$E$3</f>
        <v>24</v>
      </c>
      <c r="E8" s="42">
        <f t="shared" si="1"/>
        <v>24</v>
      </c>
      <c r="F8" s="42">
        <f t="shared" si="1"/>
        <v>24</v>
      </c>
      <c r="G8" s="42">
        <f t="shared" si="1"/>
        <v>24</v>
      </c>
      <c r="H8" s="42">
        <f t="shared" si="1"/>
        <v>24</v>
      </c>
      <c r="I8" s="42">
        <f t="shared" si="2"/>
        <v>22</v>
      </c>
      <c r="J8" s="42">
        <f t="shared" si="3"/>
        <v>20</v>
      </c>
      <c r="K8" s="42">
        <f t="shared" si="3"/>
        <v>18</v>
      </c>
      <c r="L8" s="42">
        <f t="shared" si="3"/>
        <v>16</v>
      </c>
      <c r="M8" s="42">
        <f t="shared" si="3"/>
        <v>14</v>
      </c>
      <c r="N8" s="63">
        <f t="shared" ref="N8:N17" si="6">MIN(C8:M8)</f>
        <v>14</v>
      </c>
      <c r="O8" s="46">
        <f t="shared" ref="O8:O17" si="7">AVERAGE(C8:N8)</f>
        <v>20.291666666666668</v>
      </c>
      <c r="P8" s="62">
        <f t="shared" ref="P8:P17" si="8">$P$3*MAX(C8:M8)+(1-$P$3)*MIN(C8:M8)</f>
        <v>15</v>
      </c>
      <c r="Q8" s="34">
        <f t="shared" ref="Q8:Q17" si="9">PRODUCT(C8:M8)</f>
        <v>275463473725440</v>
      </c>
    </row>
    <row r="9" spans="1:17" ht="15.75" thickBot="1" x14ac:dyDescent="0.3">
      <c r="A9" s="23">
        <v>3</v>
      </c>
      <c r="B9" s="3">
        <f t="shared" ref="B9:B17" si="10">B8+1</f>
        <v>9</v>
      </c>
      <c r="C9" s="35">
        <f t="shared" si="4"/>
        <v>18</v>
      </c>
      <c r="D9" s="35">
        <f t="shared" si="4"/>
        <v>22.5</v>
      </c>
      <c r="E9" s="31">
        <f>$B9*$F$3-$B9*$E$3</f>
        <v>27</v>
      </c>
      <c r="F9" s="42">
        <f t="shared" si="1"/>
        <v>27</v>
      </c>
      <c r="G9" s="42">
        <f t="shared" si="1"/>
        <v>27</v>
      </c>
      <c r="H9" s="42">
        <f t="shared" si="1"/>
        <v>27</v>
      </c>
      <c r="I9" s="42">
        <f t="shared" si="2"/>
        <v>27</v>
      </c>
      <c r="J9" s="42">
        <f t="shared" si="3"/>
        <v>25</v>
      </c>
      <c r="K9" s="42">
        <f t="shared" si="3"/>
        <v>23</v>
      </c>
      <c r="L9" s="42">
        <f t="shared" si="3"/>
        <v>21</v>
      </c>
      <c r="M9" s="42">
        <f t="shared" si="3"/>
        <v>19</v>
      </c>
      <c r="N9" s="48">
        <f t="shared" si="6"/>
        <v>18</v>
      </c>
      <c r="O9" s="46">
        <f t="shared" si="7"/>
        <v>23.458333333333332</v>
      </c>
      <c r="P9" s="66">
        <f t="shared" si="8"/>
        <v>18.899999999999999</v>
      </c>
      <c r="Q9" s="34">
        <f t="shared" si="9"/>
        <v>1333259185332375</v>
      </c>
    </row>
    <row r="10" spans="1:17" ht="15.75" thickBot="1" x14ac:dyDescent="0.3">
      <c r="A10" s="23">
        <v>4</v>
      </c>
      <c r="B10" s="3">
        <f t="shared" si="10"/>
        <v>10</v>
      </c>
      <c r="C10" s="35">
        <f t="shared" si="4"/>
        <v>16.5</v>
      </c>
      <c r="D10" s="35">
        <f t="shared" si="4"/>
        <v>21</v>
      </c>
      <c r="E10" s="35">
        <f t="shared" si="4"/>
        <v>25.5</v>
      </c>
      <c r="F10" s="155">
        <f t="shared" ref="F10:M17" si="11">$B10*$F$3-$B10*$E$3</f>
        <v>30</v>
      </c>
      <c r="G10" s="42">
        <f t="shared" si="1"/>
        <v>30</v>
      </c>
      <c r="H10" s="42">
        <f t="shared" si="1"/>
        <v>30</v>
      </c>
      <c r="I10" s="42">
        <f t="shared" si="2"/>
        <v>30</v>
      </c>
      <c r="J10" s="42">
        <f t="shared" si="3"/>
        <v>30</v>
      </c>
      <c r="K10" s="42">
        <f t="shared" si="3"/>
        <v>28</v>
      </c>
      <c r="L10" s="42">
        <f t="shared" si="3"/>
        <v>26</v>
      </c>
      <c r="M10" s="42">
        <f t="shared" si="3"/>
        <v>24</v>
      </c>
      <c r="N10" s="63">
        <f t="shared" si="6"/>
        <v>16.5</v>
      </c>
      <c r="O10" s="46">
        <f t="shared" si="7"/>
        <v>25.625</v>
      </c>
      <c r="P10" s="64">
        <f t="shared" si="8"/>
        <v>17.850000000000001</v>
      </c>
      <c r="Q10" s="34">
        <f t="shared" si="9"/>
        <v>3751390843200000</v>
      </c>
    </row>
    <row r="11" spans="1:17" ht="15.75" thickBot="1" x14ac:dyDescent="0.3">
      <c r="A11" s="23">
        <v>5</v>
      </c>
      <c r="B11" s="3">
        <f t="shared" si="10"/>
        <v>11</v>
      </c>
      <c r="C11" s="35">
        <f t="shared" si="4"/>
        <v>15</v>
      </c>
      <c r="D11" s="35">
        <f t="shared" si="4"/>
        <v>19.5</v>
      </c>
      <c r="E11" s="35">
        <f t="shared" si="4"/>
        <v>24</v>
      </c>
      <c r="F11" s="35">
        <f t="shared" si="4"/>
        <v>28.5</v>
      </c>
      <c r="G11" s="156">
        <f t="shared" si="11"/>
        <v>33</v>
      </c>
      <c r="H11" s="42">
        <f t="shared" si="1"/>
        <v>33</v>
      </c>
      <c r="I11" s="42">
        <f t="shared" si="2"/>
        <v>33</v>
      </c>
      <c r="J11" s="42">
        <f t="shared" si="3"/>
        <v>33</v>
      </c>
      <c r="K11" s="42">
        <f t="shared" si="3"/>
        <v>33</v>
      </c>
      <c r="L11" s="42">
        <f t="shared" si="3"/>
        <v>31</v>
      </c>
      <c r="M11" s="42">
        <f t="shared" si="3"/>
        <v>29</v>
      </c>
      <c r="N11" s="46">
        <f t="shared" si="6"/>
        <v>15</v>
      </c>
      <c r="O11" s="46">
        <f t="shared" si="7"/>
        <v>27.25</v>
      </c>
      <c r="P11" s="62">
        <f t="shared" si="8"/>
        <v>16.8</v>
      </c>
      <c r="Q11" s="34">
        <f t="shared" si="9"/>
        <v>7039006451681490</v>
      </c>
    </row>
    <row r="12" spans="1:17" ht="15.75" thickBot="1" x14ac:dyDescent="0.3">
      <c r="A12" s="23">
        <v>6</v>
      </c>
      <c r="B12" s="3">
        <f t="shared" si="10"/>
        <v>12</v>
      </c>
      <c r="C12" s="35">
        <f t="shared" si="4"/>
        <v>13.5</v>
      </c>
      <c r="D12" s="35">
        <f t="shared" si="4"/>
        <v>18</v>
      </c>
      <c r="E12" s="35">
        <f t="shared" si="4"/>
        <v>22.5</v>
      </c>
      <c r="F12" s="35">
        <f t="shared" si="4"/>
        <v>27</v>
      </c>
      <c r="G12" s="35">
        <f t="shared" si="4"/>
        <v>31.5</v>
      </c>
      <c r="H12" s="156">
        <f t="shared" si="11"/>
        <v>36</v>
      </c>
      <c r="I12" s="42">
        <f t="shared" si="2"/>
        <v>36</v>
      </c>
      <c r="J12" s="42">
        <f t="shared" si="3"/>
        <v>36</v>
      </c>
      <c r="K12" s="42">
        <f t="shared" si="3"/>
        <v>36</v>
      </c>
      <c r="L12" s="42">
        <f t="shared" si="3"/>
        <v>36</v>
      </c>
      <c r="M12" s="42">
        <f t="shared" si="3"/>
        <v>34</v>
      </c>
      <c r="N12" s="46">
        <f t="shared" si="6"/>
        <v>13.5</v>
      </c>
      <c r="O12" s="46">
        <f t="shared" si="7"/>
        <v>28.333333333333332</v>
      </c>
      <c r="P12" s="62">
        <f t="shared" si="8"/>
        <v>15.75</v>
      </c>
      <c r="Q12" s="34">
        <f t="shared" si="9"/>
        <v>9559925999285760</v>
      </c>
    </row>
    <row r="13" spans="1:17" ht="15.75" thickBot="1" x14ac:dyDescent="0.3">
      <c r="A13" s="23">
        <v>7</v>
      </c>
      <c r="B13" s="3">
        <f t="shared" si="10"/>
        <v>13</v>
      </c>
      <c r="C13" s="35">
        <f t="shared" si="4"/>
        <v>12</v>
      </c>
      <c r="D13" s="35">
        <f t="shared" si="4"/>
        <v>16.5</v>
      </c>
      <c r="E13" s="35">
        <f t="shared" si="4"/>
        <v>21</v>
      </c>
      <c r="F13" s="35">
        <f t="shared" si="4"/>
        <v>25.5</v>
      </c>
      <c r="G13" s="35">
        <f t="shared" si="4"/>
        <v>30</v>
      </c>
      <c r="H13" s="35">
        <f t="shared" si="4"/>
        <v>34.5</v>
      </c>
      <c r="I13" s="156">
        <f t="shared" si="11"/>
        <v>39</v>
      </c>
      <c r="J13" s="42">
        <f t="shared" si="3"/>
        <v>39</v>
      </c>
      <c r="K13" s="42">
        <f t="shared" si="3"/>
        <v>39</v>
      </c>
      <c r="L13" s="42">
        <f t="shared" si="3"/>
        <v>39</v>
      </c>
      <c r="M13" s="42">
        <f t="shared" si="3"/>
        <v>39</v>
      </c>
      <c r="N13" s="46">
        <f t="shared" si="6"/>
        <v>12</v>
      </c>
      <c r="O13" s="48">
        <f t="shared" si="7"/>
        <v>28.875</v>
      </c>
      <c r="P13" s="62">
        <f t="shared" si="8"/>
        <v>14.700000000000001</v>
      </c>
      <c r="Q13" s="65">
        <f t="shared" si="9"/>
        <v>9901204951622984</v>
      </c>
    </row>
    <row r="14" spans="1:17" ht="15.75" thickBot="1" x14ac:dyDescent="0.3">
      <c r="A14" s="23">
        <v>8</v>
      </c>
      <c r="B14" s="3">
        <f t="shared" si="10"/>
        <v>14</v>
      </c>
      <c r="C14" s="35">
        <f t="shared" si="4"/>
        <v>10.5</v>
      </c>
      <c r="D14" s="35">
        <f t="shared" si="4"/>
        <v>15</v>
      </c>
      <c r="E14" s="35">
        <f t="shared" si="4"/>
        <v>19.5</v>
      </c>
      <c r="F14" s="35">
        <f t="shared" si="4"/>
        <v>24</v>
      </c>
      <c r="G14" s="35">
        <f t="shared" si="4"/>
        <v>28.5</v>
      </c>
      <c r="H14" s="35">
        <f t="shared" si="4"/>
        <v>33</v>
      </c>
      <c r="I14" s="35">
        <f t="shared" si="4"/>
        <v>37.5</v>
      </c>
      <c r="J14" s="156">
        <f t="shared" si="11"/>
        <v>42</v>
      </c>
      <c r="K14" s="42">
        <f t="shared" si="3"/>
        <v>42</v>
      </c>
      <c r="L14" s="42">
        <f t="shared" si="3"/>
        <v>42</v>
      </c>
      <c r="M14" s="42">
        <f t="shared" si="3"/>
        <v>42</v>
      </c>
      <c r="N14" s="46">
        <f t="shared" si="6"/>
        <v>10.5</v>
      </c>
      <c r="O14" s="48">
        <f t="shared" si="7"/>
        <v>28.875</v>
      </c>
      <c r="P14" s="62">
        <f t="shared" si="8"/>
        <v>13.650000000000002</v>
      </c>
      <c r="Q14" s="34">
        <f t="shared" si="9"/>
        <v>8089350261993000</v>
      </c>
    </row>
    <row r="15" spans="1:17" ht="15.75" thickBot="1" x14ac:dyDescent="0.3">
      <c r="A15" s="23">
        <v>9</v>
      </c>
      <c r="B15" s="3">
        <f t="shared" si="10"/>
        <v>15</v>
      </c>
      <c r="C15" s="35">
        <f t="shared" si="4"/>
        <v>9</v>
      </c>
      <c r="D15" s="35">
        <f t="shared" si="4"/>
        <v>13.5</v>
      </c>
      <c r="E15" s="35">
        <f t="shared" si="4"/>
        <v>18</v>
      </c>
      <c r="F15" s="35">
        <f t="shared" si="4"/>
        <v>22.5</v>
      </c>
      <c r="G15" s="35">
        <f t="shared" si="4"/>
        <v>27</v>
      </c>
      <c r="H15" s="35">
        <f t="shared" si="4"/>
        <v>31.5</v>
      </c>
      <c r="I15" s="35">
        <f t="shared" si="4"/>
        <v>36</v>
      </c>
      <c r="J15" s="35">
        <f t="shared" si="4"/>
        <v>40.5</v>
      </c>
      <c r="K15" s="156">
        <f t="shared" si="11"/>
        <v>45</v>
      </c>
      <c r="L15" s="42">
        <f t="shared" si="3"/>
        <v>45</v>
      </c>
      <c r="M15" s="42">
        <f t="shared" si="3"/>
        <v>45</v>
      </c>
      <c r="N15" s="46">
        <f t="shared" si="6"/>
        <v>9</v>
      </c>
      <c r="O15" s="46">
        <f t="shared" si="7"/>
        <v>28.5</v>
      </c>
      <c r="P15" s="62">
        <f t="shared" si="8"/>
        <v>12.6</v>
      </c>
      <c r="Q15" s="34">
        <f t="shared" si="9"/>
        <v>5560331499469688</v>
      </c>
    </row>
    <row r="16" spans="1:17" ht="15.75" thickBot="1" x14ac:dyDescent="0.3">
      <c r="A16" s="23">
        <v>10</v>
      </c>
      <c r="B16" s="3">
        <f t="shared" si="10"/>
        <v>16</v>
      </c>
      <c r="C16" s="35">
        <f t="shared" si="4"/>
        <v>12</v>
      </c>
      <c r="D16" s="35">
        <f t="shared" si="4"/>
        <v>12</v>
      </c>
      <c r="E16" s="35">
        <f t="shared" si="4"/>
        <v>16.5</v>
      </c>
      <c r="F16" s="35">
        <f t="shared" si="4"/>
        <v>21</v>
      </c>
      <c r="G16" s="35">
        <f t="shared" si="4"/>
        <v>25.5</v>
      </c>
      <c r="H16" s="35">
        <f t="shared" si="4"/>
        <v>30</v>
      </c>
      <c r="I16" s="35">
        <f t="shared" si="4"/>
        <v>34.5</v>
      </c>
      <c r="J16" s="35">
        <f t="shared" si="4"/>
        <v>39</v>
      </c>
      <c r="K16" s="35">
        <f t="shared" si="4"/>
        <v>43.5</v>
      </c>
      <c r="L16" s="156">
        <f t="shared" si="11"/>
        <v>48</v>
      </c>
      <c r="M16" s="42">
        <f t="shared" si="3"/>
        <v>48</v>
      </c>
      <c r="N16" s="46">
        <f t="shared" si="6"/>
        <v>12</v>
      </c>
      <c r="O16" s="63">
        <f t="shared" si="7"/>
        <v>28.5</v>
      </c>
      <c r="P16" s="62">
        <f t="shared" si="8"/>
        <v>15.600000000000001</v>
      </c>
      <c r="Q16" s="34">
        <f t="shared" si="9"/>
        <v>5147336967252480</v>
      </c>
    </row>
    <row r="17" spans="1:17" ht="15.75" thickBot="1" x14ac:dyDescent="0.3">
      <c r="A17" s="23">
        <v>11</v>
      </c>
      <c r="B17" s="4">
        <f t="shared" si="10"/>
        <v>17</v>
      </c>
      <c r="C17" s="35">
        <f t="shared" si="4"/>
        <v>15</v>
      </c>
      <c r="D17" s="35">
        <f t="shared" si="4"/>
        <v>15</v>
      </c>
      <c r="E17" s="35">
        <f t="shared" si="4"/>
        <v>15</v>
      </c>
      <c r="F17" s="35">
        <f t="shared" si="4"/>
        <v>19.5</v>
      </c>
      <c r="G17" s="35">
        <f t="shared" si="4"/>
        <v>24</v>
      </c>
      <c r="H17" s="35">
        <f t="shared" si="4"/>
        <v>28.5</v>
      </c>
      <c r="I17" s="35">
        <f t="shared" si="4"/>
        <v>33</v>
      </c>
      <c r="J17" s="35">
        <f t="shared" si="4"/>
        <v>37.5</v>
      </c>
      <c r="K17" s="35">
        <f t="shared" si="4"/>
        <v>42</v>
      </c>
      <c r="L17" s="35">
        <f t="shared" si="4"/>
        <v>46.5</v>
      </c>
      <c r="M17" s="157">
        <f t="shared" si="11"/>
        <v>51</v>
      </c>
      <c r="N17" s="53">
        <f t="shared" si="6"/>
        <v>15</v>
      </c>
      <c r="O17" s="158">
        <f t="shared" si="7"/>
        <v>28.5</v>
      </c>
      <c r="P17" s="64">
        <f t="shared" si="8"/>
        <v>18.600000000000001</v>
      </c>
      <c r="Q17" s="39">
        <f t="shared" si="9"/>
        <v>5548583387221875</v>
      </c>
    </row>
    <row r="18" spans="1:17" ht="15.75" thickBot="1" x14ac:dyDescent="0.3">
      <c r="B18" s="171" t="s">
        <v>8</v>
      </c>
      <c r="C18" s="172">
        <f t="shared" ref="C18:M18" si="12">MAX(C7:C17)</f>
        <v>21</v>
      </c>
      <c r="D18" s="172">
        <f t="shared" si="12"/>
        <v>24</v>
      </c>
      <c r="E18" s="172">
        <f t="shared" si="12"/>
        <v>27</v>
      </c>
      <c r="F18" s="172">
        <f t="shared" si="12"/>
        <v>30</v>
      </c>
      <c r="G18" s="172">
        <f t="shared" si="12"/>
        <v>33</v>
      </c>
      <c r="H18" s="172">
        <f t="shared" si="12"/>
        <v>36</v>
      </c>
      <c r="I18" s="172">
        <f t="shared" si="12"/>
        <v>39</v>
      </c>
      <c r="J18" s="172">
        <f t="shared" si="12"/>
        <v>42</v>
      </c>
      <c r="K18" s="172">
        <f t="shared" si="12"/>
        <v>45</v>
      </c>
      <c r="L18" s="172">
        <f t="shared" si="12"/>
        <v>48</v>
      </c>
      <c r="M18" s="172">
        <f t="shared" si="12"/>
        <v>51</v>
      </c>
      <c r="N18" s="172">
        <f>MAX(N7:N17)</f>
        <v>18</v>
      </c>
      <c r="O18" s="172">
        <f t="shared" ref="O18:Q18" si="13">MAX(O7:O17)</f>
        <v>28.875</v>
      </c>
      <c r="P18" s="172">
        <f t="shared" si="13"/>
        <v>18.899999999999999</v>
      </c>
      <c r="Q18" s="175">
        <f t="shared" si="13"/>
        <v>9901204951622984</v>
      </c>
    </row>
    <row r="19" spans="1:17" x14ac:dyDescent="0.25">
      <c r="N19" s="9"/>
      <c r="O19" s="9"/>
      <c r="P19" s="9"/>
      <c r="Q19" s="9"/>
    </row>
    <row r="21" spans="1:17" ht="15.75" thickBot="1" x14ac:dyDescent="0.3"/>
    <row r="22" spans="1:17" ht="15.75" thickBot="1" x14ac:dyDescent="0.3">
      <c r="B22" s="67"/>
      <c r="C22" s="12">
        <v>12</v>
      </c>
      <c r="D22" s="12">
        <v>13</v>
      </c>
      <c r="E22" s="12">
        <v>14</v>
      </c>
      <c r="F22" s="12">
        <v>15</v>
      </c>
      <c r="G22" s="12">
        <v>16</v>
      </c>
      <c r="H22" s="12">
        <v>17</v>
      </c>
      <c r="I22" s="12">
        <v>18</v>
      </c>
      <c r="J22" s="12">
        <v>19</v>
      </c>
      <c r="K22" s="12">
        <v>20</v>
      </c>
      <c r="L22" s="12">
        <v>21</v>
      </c>
      <c r="M22" s="13">
        <v>22</v>
      </c>
      <c r="N22" s="164" t="s">
        <v>12</v>
      </c>
    </row>
    <row r="23" spans="1:17" ht="15.75" thickBot="1" x14ac:dyDescent="0.3">
      <c r="B23" s="68">
        <v>12</v>
      </c>
      <c r="C23" s="67">
        <f>C$34-C7</f>
        <v>0</v>
      </c>
      <c r="D23" s="67">
        <f t="shared" ref="D23:M23" si="14">D$34-D7</f>
        <v>3</v>
      </c>
      <c r="E23" s="67">
        <f t="shared" si="14"/>
        <v>6</v>
      </c>
      <c r="F23" s="67">
        <f t="shared" si="14"/>
        <v>9</v>
      </c>
      <c r="G23" s="67">
        <f t="shared" si="14"/>
        <v>12</v>
      </c>
      <c r="H23" s="67">
        <f t="shared" si="14"/>
        <v>17</v>
      </c>
      <c r="I23" s="67">
        <f t="shared" si="14"/>
        <v>22</v>
      </c>
      <c r="J23" s="67">
        <f t="shared" si="14"/>
        <v>27</v>
      </c>
      <c r="K23" s="67">
        <f t="shared" si="14"/>
        <v>32</v>
      </c>
      <c r="L23" s="67">
        <f t="shared" si="14"/>
        <v>37</v>
      </c>
      <c r="M23" s="69">
        <f t="shared" si="14"/>
        <v>42</v>
      </c>
      <c r="N23" s="45">
        <f>MAX(C23:M23)</f>
        <v>42</v>
      </c>
    </row>
    <row r="24" spans="1:17" ht="15.75" thickBot="1" x14ac:dyDescent="0.3">
      <c r="B24" s="68">
        <v>13</v>
      </c>
      <c r="C24" s="67">
        <f t="shared" ref="C24:M33" si="15">C$34-C8</f>
        <v>1.5</v>
      </c>
      <c r="D24" s="67">
        <f t="shared" si="15"/>
        <v>0</v>
      </c>
      <c r="E24" s="67">
        <f t="shared" si="15"/>
        <v>3</v>
      </c>
      <c r="F24" s="67">
        <f t="shared" si="15"/>
        <v>6</v>
      </c>
      <c r="G24" s="67">
        <f t="shared" si="15"/>
        <v>9</v>
      </c>
      <c r="H24" s="67">
        <f t="shared" si="15"/>
        <v>12</v>
      </c>
      <c r="I24" s="67">
        <f t="shared" si="15"/>
        <v>17</v>
      </c>
      <c r="J24" s="67">
        <f t="shared" si="15"/>
        <v>22</v>
      </c>
      <c r="K24" s="67">
        <f t="shared" si="15"/>
        <v>27</v>
      </c>
      <c r="L24" s="67">
        <f t="shared" si="15"/>
        <v>32</v>
      </c>
      <c r="M24" s="69">
        <f t="shared" si="15"/>
        <v>37</v>
      </c>
      <c r="N24" s="70">
        <f t="shared" ref="N24:N33" si="16">MAX(C24:M24)</f>
        <v>37</v>
      </c>
    </row>
    <row r="25" spans="1:17" ht="15.75" thickBot="1" x14ac:dyDescent="0.3">
      <c r="B25" s="68">
        <v>14</v>
      </c>
      <c r="C25" s="67">
        <f t="shared" si="15"/>
        <v>3</v>
      </c>
      <c r="D25" s="67">
        <f t="shared" si="15"/>
        <v>1.5</v>
      </c>
      <c r="E25" s="67">
        <f t="shared" si="15"/>
        <v>0</v>
      </c>
      <c r="F25" s="67">
        <f t="shared" si="15"/>
        <v>3</v>
      </c>
      <c r="G25" s="67">
        <f t="shared" si="15"/>
        <v>6</v>
      </c>
      <c r="H25" s="67">
        <f t="shared" si="15"/>
        <v>9</v>
      </c>
      <c r="I25" s="67">
        <f t="shared" si="15"/>
        <v>12</v>
      </c>
      <c r="J25" s="67">
        <f t="shared" si="15"/>
        <v>17</v>
      </c>
      <c r="K25" s="67">
        <f t="shared" si="15"/>
        <v>22</v>
      </c>
      <c r="L25" s="67">
        <f t="shared" si="15"/>
        <v>27</v>
      </c>
      <c r="M25" s="69">
        <f t="shared" si="15"/>
        <v>32</v>
      </c>
      <c r="N25" s="70">
        <f t="shared" si="16"/>
        <v>32</v>
      </c>
    </row>
    <row r="26" spans="1:17" ht="15.75" thickBot="1" x14ac:dyDescent="0.3">
      <c r="B26" s="68">
        <v>15</v>
      </c>
      <c r="C26" s="67">
        <f t="shared" si="15"/>
        <v>4.5</v>
      </c>
      <c r="D26" s="67">
        <f t="shared" si="15"/>
        <v>3</v>
      </c>
      <c r="E26" s="67">
        <f t="shared" si="15"/>
        <v>1.5</v>
      </c>
      <c r="F26" s="67">
        <f t="shared" si="15"/>
        <v>0</v>
      </c>
      <c r="G26" s="67">
        <f t="shared" si="15"/>
        <v>3</v>
      </c>
      <c r="H26" s="67">
        <f t="shared" si="15"/>
        <v>6</v>
      </c>
      <c r="I26" s="67">
        <f t="shared" si="15"/>
        <v>9</v>
      </c>
      <c r="J26" s="67">
        <f t="shared" si="15"/>
        <v>12</v>
      </c>
      <c r="K26" s="67">
        <f t="shared" si="15"/>
        <v>17</v>
      </c>
      <c r="L26" s="67">
        <f t="shared" si="15"/>
        <v>22</v>
      </c>
      <c r="M26" s="69">
        <f t="shared" si="15"/>
        <v>27</v>
      </c>
      <c r="N26" s="70">
        <f t="shared" si="16"/>
        <v>27</v>
      </c>
    </row>
    <row r="27" spans="1:17" ht="15.75" thickBot="1" x14ac:dyDescent="0.3">
      <c r="B27" s="68">
        <v>16</v>
      </c>
      <c r="C27" s="67">
        <f t="shared" si="15"/>
        <v>6</v>
      </c>
      <c r="D27" s="67">
        <f t="shared" si="15"/>
        <v>4.5</v>
      </c>
      <c r="E27" s="67">
        <f t="shared" si="15"/>
        <v>3</v>
      </c>
      <c r="F27" s="67">
        <f t="shared" si="15"/>
        <v>1.5</v>
      </c>
      <c r="G27" s="67">
        <f t="shared" si="15"/>
        <v>0</v>
      </c>
      <c r="H27" s="67">
        <f t="shared" si="15"/>
        <v>3</v>
      </c>
      <c r="I27" s="67">
        <f t="shared" si="15"/>
        <v>6</v>
      </c>
      <c r="J27" s="67">
        <f t="shared" si="15"/>
        <v>9</v>
      </c>
      <c r="K27" s="67">
        <f t="shared" si="15"/>
        <v>12</v>
      </c>
      <c r="L27" s="67">
        <f t="shared" si="15"/>
        <v>17</v>
      </c>
      <c r="M27" s="69">
        <f t="shared" si="15"/>
        <v>22</v>
      </c>
      <c r="N27" s="70">
        <f t="shared" si="16"/>
        <v>22</v>
      </c>
    </row>
    <row r="28" spans="1:17" ht="15.75" thickBot="1" x14ac:dyDescent="0.3">
      <c r="B28" s="68">
        <v>17</v>
      </c>
      <c r="C28" s="67">
        <f t="shared" si="15"/>
        <v>7.5</v>
      </c>
      <c r="D28" s="67">
        <f t="shared" si="15"/>
        <v>6</v>
      </c>
      <c r="E28" s="67">
        <f t="shared" si="15"/>
        <v>4.5</v>
      </c>
      <c r="F28" s="67">
        <f t="shared" si="15"/>
        <v>3</v>
      </c>
      <c r="G28" s="67">
        <f t="shared" si="15"/>
        <v>1.5</v>
      </c>
      <c r="H28" s="67">
        <f t="shared" si="15"/>
        <v>0</v>
      </c>
      <c r="I28" s="67">
        <f t="shared" si="15"/>
        <v>3</v>
      </c>
      <c r="J28" s="67">
        <f t="shared" si="15"/>
        <v>6</v>
      </c>
      <c r="K28" s="67">
        <f t="shared" si="15"/>
        <v>9</v>
      </c>
      <c r="L28" s="67">
        <f t="shared" si="15"/>
        <v>12</v>
      </c>
      <c r="M28" s="69">
        <f t="shared" si="15"/>
        <v>17</v>
      </c>
      <c r="N28" s="70">
        <f t="shared" si="16"/>
        <v>17</v>
      </c>
    </row>
    <row r="29" spans="1:17" ht="15.75" thickBot="1" x14ac:dyDescent="0.3">
      <c r="B29" s="68">
        <v>18</v>
      </c>
      <c r="C29" s="67">
        <f t="shared" si="15"/>
        <v>9</v>
      </c>
      <c r="D29" s="67">
        <f t="shared" si="15"/>
        <v>7.5</v>
      </c>
      <c r="E29" s="67">
        <f t="shared" si="15"/>
        <v>6</v>
      </c>
      <c r="F29" s="67">
        <f t="shared" si="15"/>
        <v>4.5</v>
      </c>
      <c r="G29" s="67">
        <f t="shared" si="15"/>
        <v>3</v>
      </c>
      <c r="H29" s="67">
        <f t="shared" si="15"/>
        <v>1.5</v>
      </c>
      <c r="I29" s="67">
        <f t="shared" si="15"/>
        <v>0</v>
      </c>
      <c r="J29" s="67">
        <f t="shared" si="15"/>
        <v>3</v>
      </c>
      <c r="K29" s="67">
        <f t="shared" si="15"/>
        <v>6</v>
      </c>
      <c r="L29" s="67">
        <f t="shared" si="15"/>
        <v>9</v>
      </c>
      <c r="M29" s="69">
        <f t="shared" si="15"/>
        <v>12</v>
      </c>
      <c r="N29" s="70">
        <f t="shared" si="16"/>
        <v>12</v>
      </c>
    </row>
    <row r="30" spans="1:17" ht="15.75" thickBot="1" x14ac:dyDescent="0.3">
      <c r="B30" s="68">
        <v>19</v>
      </c>
      <c r="C30" s="67">
        <f t="shared" si="15"/>
        <v>10.5</v>
      </c>
      <c r="D30" s="67">
        <f t="shared" si="15"/>
        <v>9</v>
      </c>
      <c r="E30" s="67">
        <f t="shared" si="15"/>
        <v>7.5</v>
      </c>
      <c r="F30" s="67">
        <f t="shared" si="15"/>
        <v>6</v>
      </c>
      <c r="G30" s="67">
        <f t="shared" si="15"/>
        <v>4.5</v>
      </c>
      <c r="H30" s="67">
        <f t="shared" si="15"/>
        <v>3</v>
      </c>
      <c r="I30" s="67">
        <f t="shared" si="15"/>
        <v>1.5</v>
      </c>
      <c r="J30" s="67">
        <f t="shared" si="15"/>
        <v>0</v>
      </c>
      <c r="K30" s="67">
        <f t="shared" si="15"/>
        <v>3</v>
      </c>
      <c r="L30" s="67">
        <f t="shared" si="15"/>
        <v>6</v>
      </c>
      <c r="M30" s="69">
        <f t="shared" si="15"/>
        <v>9</v>
      </c>
      <c r="N30" s="71">
        <f t="shared" si="16"/>
        <v>10.5</v>
      </c>
    </row>
    <row r="31" spans="1:17" ht="15.75" thickBot="1" x14ac:dyDescent="0.3">
      <c r="B31" s="68">
        <v>20</v>
      </c>
      <c r="C31" s="67">
        <f t="shared" si="15"/>
        <v>12</v>
      </c>
      <c r="D31" s="67">
        <f t="shared" si="15"/>
        <v>10.5</v>
      </c>
      <c r="E31" s="67">
        <f t="shared" si="15"/>
        <v>9</v>
      </c>
      <c r="F31" s="67">
        <f t="shared" si="15"/>
        <v>7.5</v>
      </c>
      <c r="G31" s="67">
        <f t="shared" si="15"/>
        <v>6</v>
      </c>
      <c r="H31" s="67">
        <f t="shared" si="15"/>
        <v>4.5</v>
      </c>
      <c r="I31" s="67">
        <f t="shared" si="15"/>
        <v>3</v>
      </c>
      <c r="J31" s="67">
        <f t="shared" si="15"/>
        <v>1.5</v>
      </c>
      <c r="K31" s="67">
        <f t="shared" si="15"/>
        <v>0</v>
      </c>
      <c r="L31" s="67">
        <f t="shared" si="15"/>
        <v>3</v>
      </c>
      <c r="M31" s="69">
        <f t="shared" si="15"/>
        <v>6</v>
      </c>
      <c r="N31" s="70">
        <f t="shared" si="16"/>
        <v>12</v>
      </c>
    </row>
    <row r="32" spans="1:17" ht="15.75" thickBot="1" x14ac:dyDescent="0.3">
      <c r="B32" s="68">
        <v>21</v>
      </c>
      <c r="C32" s="67">
        <f t="shared" si="15"/>
        <v>9</v>
      </c>
      <c r="D32" s="67">
        <f t="shared" si="15"/>
        <v>12</v>
      </c>
      <c r="E32" s="67">
        <f t="shared" si="15"/>
        <v>10.5</v>
      </c>
      <c r="F32" s="67">
        <f t="shared" si="15"/>
        <v>9</v>
      </c>
      <c r="G32" s="67">
        <f t="shared" si="15"/>
        <v>7.5</v>
      </c>
      <c r="H32" s="67">
        <f t="shared" si="15"/>
        <v>6</v>
      </c>
      <c r="I32" s="67">
        <f t="shared" si="15"/>
        <v>4.5</v>
      </c>
      <c r="J32" s="67">
        <f t="shared" si="15"/>
        <v>3</v>
      </c>
      <c r="K32" s="67">
        <f t="shared" si="15"/>
        <v>1.5</v>
      </c>
      <c r="L32" s="67">
        <f t="shared" si="15"/>
        <v>0</v>
      </c>
      <c r="M32" s="69">
        <f t="shared" si="15"/>
        <v>3</v>
      </c>
      <c r="N32" s="163">
        <f t="shared" si="16"/>
        <v>12</v>
      </c>
    </row>
    <row r="33" spans="1:22" ht="15.75" thickBot="1" x14ac:dyDescent="0.3">
      <c r="B33" s="72">
        <v>22</v>
      </c>
      <c r="C33" s="14">
        <f t="shared" si="15"/>
        <v>6</v>
      </c>
      <c r="D33" s="14">
        <f t="shared" si="15"/>
        <v>9</v>
      </c>
      <c r="E33" s="14">
        <f t="shared" si="15"/>
        <v>12</v>
      </c>
      <c r="F33" s="14">
        <f t="shared" si="15"/>
        <v>10.5</v>
      </c>
      <c r="G33" s="14">
        <f t="shared" si="15"/>
        <v>9</v>
      </c>
      <c r="H33" s="14">
        <f t="shared" si="15"/>
        <v>7.5</v>
      </c>
      <c r="I33" s="14">
        <f t="shared" si="15"/>
        <v>6</v>
      </c>
      <c r="J33" s="14">
        <f t="shared" si="15"/>
        <v>4.5</v>
      </c>
      <c r="K33" s="14">
        <f t="shared" si="15"/>
        <v>3</v>
      </c>
      <c r="L33" s="14">
        <f t="shared" si="15"/>
        <v>1.5</v>
      </c>
      <c r="M33" s="61">
        <f t="shared" si="15"/>
        <v>0</v>
      </c>
      <c r="N33" s="73">
        <f t="shared" si="16"/>
        <v>12</v>
      </c>
    </row>
    <row r="34" spans="1:22" ht="15.75" thickBot="1" x14ac:dyDescent="0.3">
      <c r="B34" s="165" t="s">
        <v>8</v>
      </c>
      <c r="C34" s="166">
        <f>C18</f>
        <v>21</v>
      </c>
      <c r="D34" s="166">
        <f t="shared" ref="D34:M34" si="17">D18</f>
        <v>24</v>
      </c>
      <c r="E34" s="166">
        <f t="shared" si="17"/>
        <v>27</v>
      </c>
      <c r="F34" s="166">
        <f t="shared" si="17"/>
        <v>30</v>
      </c>
      <c r="G34" s="166">
        <f t="shared" si="17"/>
        <v>33</v>
      </c>
      <c r="H34" s="166">
        <f t="shared" si="17"/>
        <v>36</v>
      </c>
      <c r="I34" s="166">
        <f t="shared" si="17"/>
        <v>39</v>
      </c>
      <c r="J34" s="166">
        <f t="shared" si="17"/>
        <v>42</v>
      </c>
      <c r="K34" s="166">
        <f t="shared" si="17"/>
        <v>45</v>
      </c>
      <c r="L34" s="166">
        <f t="shared" si="17"/>
        <v>48</v>
      </c>
      <c r="M34" s="166">
        <f t="shared" si="17"/>
        <v>51</v>
      </c>
      <c r="N34" s="74">
        <f>MIN(N23:N33)</f>
        <v>10.5</v>
      </c>
      <c r="R34" s="61" t="s">
        <v>40</v>
      </c>
      <c r="S34" s="167"/>
      <c r="T34" s="78"/>
    </row>
    <row r="35" spans="1:22" ht="19.5" thickBot="1" x14ac:dyDescent="0.3">
      <c r="B35" s="115" t="s">
        <v>14</v>
      </c>
      <c r="C35">
        <v>1</v>
      </c>
      <c r="D35">
        <v>2</v>
      </c>
      <c r="E35">
        <v>3</v>
      </c>
      <c r="F35">
        <v>4</v>
      </c>
      <c r="G35">
        <v>5</v>
      </c>
      <c r="H35">
        <v>6</v>
      </c>
      <c r="I35">
        <v>7</v>
      </c>
      <c r="J35">
        <v>8</v>
      </c>
      <c r="K35">
        <v>9</v>
      </c>
      <c r="L35">
        <v>10</v>
      </c>
      <c r="M35">
        <v>11</v>
      </c>
      <c r="R35" s="193"/>
      <c r="S35" s="194"/>
      <c r="T35" s="192" t="s">
        <v>46</v>
      </c>
      <c r="U35" s="195"/>
      <c r="V35" s="17"/>
    </row>
    <row r="36" spans="1:22" ht="19.5" thickBot="1" x14ac:dyDescent="0.35">
      <c r="A36" s="168" t="s">
        <v>22</v>
      </c>
      <c r="B36" s="149" t="s">
        <v>13</v>
      </c>
      <c r="C36" s="133">
        <f>(12-C35)*C35/286</f>
        <v>3.8461538461538464E-2</v>
      </c>
      <c r="D36" s="133">
        <f t="shared" ref="D36:M36" si="18">(12-D35)*D35/286</f>
        <v>6.9930069930069935E-2</v>
      </c>
      <c r="E36" s="133">
        <f t="shared" si="18"/>
        <v>9.4405594405594401E-2</v>
      </c>
      <c r="F36" s="133">
        <f t="shared" si="18"/>
        <v>0.11188811188811189</v>
      </c>
      <c r="G36" s="133">
        <f t="shared" si="18"/>
        <v>0.12237762237762238</v>
      </c>
      <c r="H36" s="133">
        <f t="shared" si="18"/>
        <v>0.12587412587412589</v>
      </c>
      <c r="I36" s="133">
        <f t="shared" si="18"/>
        <v>0.12237762237762238</v>
      </c>
      <c r="J36" s="133">
        <f t="shared" si="18"/>
        <v>0.11188811188811189</v>
      </c>
      <c r="K36" s="133">
        <f t="shared" si="18"/>
        <v>9.4405594405594401E-2</v>
      </c>
      <c r="L36" s="133">
        <f t="shared" si="18"/>
        <v>6.9930069930069935E-2</v>
      </c>
      <c r="M36" s="133">
        <f t="shared" si="18"/>
        <v>3.8461538461538464E-2</v>
      </c>
      <c r="N36" s="19" t="s">
        <v>16</v>
      </c>
      <c r="R36" s="90" t="s">
        <v>14</v>
      </c>
      <c r="S36" s="91" t="s">
        <v>25</v>
      </c>
      <c r="T36" s="91" t="s">
        <v>26</v>
      </c>
      <c r="U36" s="92" t="s">
        <v>27</v>
      </c>
      <c r="V36" s="196" t="s">
        <v>13</v>
      </c>
    </row>
    <row r="37" spans="1:22" ht="18.75" x14ac:dyDescent="0.3">
      <c r="A37">
        <v>1</v>
      </c>
      <c r="B37" s="150">
        <f t="shared" ref="B37" si="19">B7</f>
        <v>7</v>
      </c>
      <c r="C37" s="146">
        <f>C7*C$36</f>
        <v>0.80769230769230771</v>
      </c>
      <c r="D37" s="147">
        <f t="shared" ref="D37:M37" si="20">D7*D$36</f>
        <v>1.4685314685314685</v>
      </c>
      <c r="E37" s="147">
        <f t="shared" si="20"/>
        <v>1.9825174825174825</v>
      </c>
      <c r="F37" s="147">
        <f t="shared" si="20"/>
        <v>2.3496503496503496</v>
      </c>
      <c r="G37" s="147">
        <f t="shared" si="20"/>
        <v>2.56993006993007</v>
      </c>
      <c r="H37" s="147">
        <f t="shared" si="20"/>
        <v>2.3916083916083917</v>
      </c>
      <c r="I37" s="147">
        <f t="shared" si="20"/>
        <v>2.0804195804195804</v>
      </c>
      <c r="J37" s="147">
        <f t="shared" si="20"/>
        <v>1.6783216783216783</v>
      </c>
      <c r="K37" s="147">
        <f t="shared" si="20"/>
        <v>1.2272727272727273</v>
      </c>
      <c r="L37" s="147">
        <f t="shared" si="20"/>
        <v>0.76923076923076927</v>
      </c>
      <c r="M37" s="148">
        <f t="shared" si="20"/>
        <v>0.34615384615384615</v>
      </c>
      <c r="N37" s="145">
        <f>SUM(C37:M37)</f>
        <v>17.671328671328673</v>
      </c>
      <c r="R37" s="93">
        <v>1</v>
      </c>
      <c r="S37" s="94">
        <f>((12-R37)^2)/122</f>
        <v>0.99180327868852458</v>
      </c>
      <c r="T37" s="94">
        <f>2*(11-R37)*(R37-1)/122</f>
        <v>0</v>
      </c>
      <c r="U37" s="100">
        <f>R37^2/122</f>
        <v>8.1967213114754103E-3</v>
      </c>
      <c r="V37" s="103">
        <f>(12-R37)*R37/286</f>
        <v>3.8461538461538464E-2</v>
      </c>
    </row>
    <row r="38" spans="1:22" ht="18.75" x14ac:dyDescent="0.3">
      <c r="A38">
        <v>2</v>
      </c>
      <c r="B38" s="151">
        <f t="shared" ref="B38" si="21">B8</f>
        <v>8</v>
      </c>
      <c r="C38" s="143">
        <f t="shared" ref="C38:M38" si="22">C8*C$36</f>
        <v>0.75</v>
      </c>
      <c r="D38" s="142">
        <f t="shared" si="22"/>
        <v>1.6783216783216783</v>
      </c>
      <c r="E38" s="142">
        <f t="shared" si="22"/>
        <v>2.2657342657342658</v>
      </c>
      <c r="F38" s="142">
        <f t="shared" si="22"/>
        <v>2.6853146853146854</v>
      </c>
      <c r="G38" s="142">
        <f t="shared" si="22"/>
        <v>2.9370629370629371</v>
      </c>
      <c r="H38" s="142">
        <f t="shared" si="22"/>
        <v>3.0209790209790213</v>
      </c>
      <c r="I38" s="142">
        <f t="shared" si="22"/>
        <v>2.6923076923076925</v>
      </c>
      <c r="J38" s="142">
        <f t="shared" si="22"/>
        <v>2.2377622377622379</v>
      </c>
      <c r="K38" s="142">
        <f t="shared" si="22"/>
        <v>1.6993006993006992</v>
      </c>
      <c r="L38" s="142">
        <f t="shared" si="22"/>
        <v>1.118881118881119</v>
      </c>
      <c r="M38" s="144">
        <f t="shared" si="22"/>
        <v>0.53846153846153855</v>
      </c>
      <c r="N38" s="145">
        <f t="shared" ref="N38:N47" si="23">SUM(C38:M38)</f>
        <v>21.624125874125877</v>
      </c>
      <c r="R38" s="96">
        <v>2</v>
      </c>
      <c r="S38" s="97">
        <f t="shared" ref="S38:S47" si="24">((12-R38)^2)/122</f>
        <v>0.81967213114754101</v>
      </c>
      <c r="T38" s="97">
        <f t="shared" ref="T38:T47" si="25">2*(11-R38)*(R38-1)/122</f>
        <v>0.14754098360655737</v>
      </c>
      <c r="U38" s="101">
        <f t="shared" ref="U38:U47" si="26">R38^2/122</f>
        <v>3.2786885245901641E-2</v>
      </c>
      <c r="V38" s="104">
        <f t="shared" ref="V38:V47" si="27">(12-R38)*R38/286</f>
        <v>6.9930069930069935E-2</v>
      </c>
    </row>
    <row r="39" spans="1:22" ht="18.75" x14ac:dyDescent="0.3">
      <c r="A39">
        <v>3</v>
      </c>
      <c r="B39" s="151">
        <f t="shared" ref="B39" si="28">B9</f>
        <v>9</v>
      </c>
      <c r="C39" s="143">
        <f t="shared" ref="C39:M39" si="29">C9*C$36</f>
        <v>0.69230769230769229</v>
      </c>
      <c r="D39" s="142">
        <f t="shared" si="29"/>
        <v>1.5734265734265735</v>
      </c>
      <c r="E39" s="142">
        <f t="shared" si="29"/>
        <v>2.5489510489510487</v>
      </c>
      <c r="F39" s="142">
        <f t="shared" si="29"/>
        <v>3.0209790209790208</v>
      </c>
      <c r="G39" s="142">
        <f t="shared" si="29"/>
        <v>3.3041958041958042</v>
      </c>
      <c r="H39" s="142">
        <f t="shared" si="29"/>
        <v>3.3986013986013988</v>
      </c>
      <c r="I39" s="142">
        <f t="shared" si="29"/>
        <v>3.3041958041958042</v>
      </c>
      <c r="J39" s="142">
        <f t="shared" si="29"/>
        <v>2.7972027972027971</v>
      </c>
      <c r="K39" s="142">
        <f t="shared" si="29"/>
        <v>2.1713286713286712</v>
      </c>
      <c r="L39" s="142">
        <f t="shared" si="29"/>
        <v>1.4685314685314685</v>
      </c>
      <c r="M39" s="144">
        <f t="shared" si="29"/>
        <v>0.73076923076923084</v>
      </c>
      <c r="N39" s="145">
        <f t="shared" si="23"/>
        <v>25.01048951048951</v>
      </c>
      <c r="R39" s="96">
        <v>3</v>
      </c>
      <c r="S39" s="97">
        <f t="shared" si="24"/>
        <v>0.66393442622950816</v>
      </c>
      <c r="T39" s="97">
        <f t="shared" si="25"/>
        <v>0.26229508196721313</v>
      </c>
      <c r="U39" s="101">
        <f t="shared" si="26"/>
        <v>7.3770491803278687E-2</v>
      </c>
      <c r="V39" s="104">
        <f t="shared" si="27"/>
        <v>9.4405594405594401E-2</v>
      </c>
    </row>
    <row r="40" spans="1:22" ht="18.75" x14ac:dyDescent="0.3">
      <c r="A40">
        <v>4</v>
      </c>
      <c r="B40" s="151">
        <f t="shared" ref="B40" si="30">B10</f>
        <v>10</v>
      </c>
      <c r="C40" s="143">
        <f t="shared" ref="C40:M40" si="31">C10*C$36</f>
        <v>0.63461538461538469</v>
      </c>
      <c r="D40" s="142">
        <f t="shared" si="31"/>
        <v>1.4685314685314685</v>
      </c>
      <c r="E40" s="142">
        <f t="shared" si="31"/>
        <v>2.4073426573426571</v>
      </c>
      <c r="F40" s="142">
        <f t="shared" si="31"/>
        <v>3.3566433566433567</v>
      </c>
      <c r="G40" s="142">
        <f t="shared" si="31"/>
        <v>3.6713286713286717</v>
      </c>
      <c r="H40" s="142">
        <f t="shared" si="31"/>
        <v>3.7762237762237767</v>
      </c>
      <c r="I40" s="142">
        <f t="shared" si="31"/>
        <v>3.6713286713286717</v>
      </c>
      <c r="J40" s="142">
        <f t="shared" si="31"/>
        <v>3.3566433566433567</v>
      </c>
      <c r="K40" s="142">
        <f t="shared" si="31"/>
        <v>2.6433566433566433</v>
      </c>
      <c r="L40" s="142">
        <f t="shared" si="31"/>
        <v>1.8181818181818183</v>
      </c>
      <c r="M40" s="144">
        <f t="shared" si="31"/>
        <v>0.92307692307692313</v>
      </c>
      <c r="N40" s="145">
        <f t="shared" si="23"/>
        <v>27.72727272727273</v>
      </c>
      <c r="R40" s="96">
        <v>4</v>
      </c>
      <c r="S40" s="97">
        <f t="shared" si="24"/>
        <v>0.52459016393442626</v>
      </c>
      <c r="T40" s="97">
        <f t="shared" si="25"/>
        <v>0.34426229508196721</v>
      </c>
      <c r="U40" s="101">
        <f t="shared" si="26"/>
        <v>0.13114754098360656</v>
      </c>
      <c r="V40" s="104">
        <f t="shared" si="27"/>
        <v>0.11188811188811189</v>
      </c>
    </row>
    <row r="41" spans="1:22" ht="18.75" x14ac:dyDescent="0.3">
      <c r="A41">
        <v>5</v>
      </c>
      <c r="B41" s="151">
        <f t="shared" ref="B41" si="32">B11</f>
        <v>11</v>
      </c>
      <c r="C41" s="143">
        <f t="shared" ref="C41:M41" si="33">C11*C$36</f>
        <v>0.57692307692307698</v>
      </c>
      <c r="D41" s="142">
        <f t="shared" si="33"/>
        <v>1.3636363636363638</v>
      </c>
      <c r="E41" s="142">
        <f t="shared" si="33"/>
        <v>2.2657342657342658</v>
      </c>
      <c r="F41" s="142">
        <f t="shared" si="33"/>
        <v>3.1888111888111887</v>
      </c>
      <c r="G41" s="142">
        <f t="shared" si="33"/>
        <v>4.0384615384615383</v>
      </c>
      <c r="H41" s="142">
        <f t="shared" si="33"/>
        <v>4.1538461538461542</v>
      </c>
      <c r="I41" s="142">
        <f t="shared" si="33"/>
        <v>4.0384615384615383</v>
      </c>
      <c r="J41" s="142">
        <f t="shared" si="33"/>
        <v>3.6923076923076925</v>
      </c>
      <c r="K41" s="142">
        <f t="shared" si="33"/>
        <v>3.1153846153846154</v>
      </c>
      <c r="L41" s="142">
        <f t="shared" si="33"/>
        <v>2.1678321678321679</v>
      </c>
      <c r="M41" s="144">
        <f t="shared" si="33"/>
        <v>1.1153846153846154</v>
      </c>
      <c r="N41" s="145">
        <f t="shared" si="23"/>
        <v>29.71678321678322</v>
      </c>
      <c r="R41" s="96">
        <v>5</v>
      </c>
      <c r="S41" s="97">
        <f t="shared" si="24"/>
        <v>0.40163934426229508</v>
      </c>
      <c r="T41" s="97">
        <f t="shared" si="25"/>
        <v>0.39344262295081966</v>
      </c>
      <c r="U41" s="101">
        <f t="shared" si="26"/>
        <v>0.20491803278688525</v>
      </c>
      <c r="V41" s="104">
        <f t="shared" si="27"/>
        <v>0.12237762237762238</v>
      </c>
    </row>
    <row r="42" spans="1:22" ht="18.75" x14ac:dyDescent="0.3">
      <c r="A42">
        <v>6</v>
      </c>
      <c r="B42" s="151">
        <f t="shared" ref="B42" si="34">B12</f>
        <v>12</v>
      </c>
      <c r="C42" s="143">
        <f t="shared" ref="C42:M42" si="35">C12*C$36</f>
        <v>0.51923076923076927</v>
      </c>
      <c r="D42" s="142">
        <f t="shared" si="35"/>
        <v>1.2587412587412588</v>
      </c>
      <c r="E42" s="142">
        <f t="shared" si="35"/>
        <v>2.1241258741258742</v>
      </c>
      <c r="F42" s="142">
        <f t="shared" si="35"/>
        <v>3.0209790209790208</v>
      </c>
      <c r="G42" s="142">
        <f t="shared" si="35"/>
        <v>3.854895104895105</v>
      </c>
      <c r="H42" s="142">
        <f t="shared" si="35"/>
        <v>4.5314685314685317</v>
      </c>
      <c r="I42" s="142">
        <f t="shared" si="35"/>
        <v>4.4055944055944058</v>
      </c>
      <c r="J42" s="142">
        <f t="shared" si="35"/>
        <v>4.0279720279720284</v>
      </c>
      <c r="K42" s="142">
        <f t="shared" si="35"/>
        <v>3.3986013986013983</v>
      </c>
      <c r="L42" s="142">
        <f t="shared" si="35"/>
        <v>2.5174825174825175</v>
      </c>
      <c r="M42" s="144">
        <f t="shared" si="35"/>
        <v>1.3076923076923077</v>
      </c>
      <c r="N42" s="145">
        <f t="shared" si="23"/>
        <v>30.966783216783217</v>
      </c>
      <c r="R42" s="96">
        <v>6</v>
      </c>
      <c r="S42" s="97">
        <f t="shared" si="24"/>
        <v>0.29508196721311475</v>
      </c>
      <c r="T42" s="97">
        <f t="shared" si="25"/>
        <v>0.4098360655737705</v>
      </c>
      <c r="U42" s="101">
        <f t="shared" si="26"/>
        <v>0.29508196721311475</v>
      </c>
      <c r="V42" s="104">
        <f t="shared" si="27"/>
        <v>0.12587412587412589</v>
      </c>
    </row>
    <row r="43" spans="1:22" ht="18.75" x14ac:dyDescent="0.3">
      <c r="A43">
        <v>7</v>
      </c>
      <c r="B43" s="151">
        <f t="shared" ref="B43" si="36">B13</f>
        <v>13</v>
      </c>
      <c r="C43" s="143">
        <f t="shared" ref="C43:M43" si="37">C13*C$36</f>
        <v>0.46153846153846156</v>
      </c>
      <c r="D43" s="142">
        <f t="shared" si="37"/>
        <v>1.153846153846154</v>
      </c>
      <c r="E43" s="142">
        <f t="shared" si="37"/>
        <v>1.9825174825174825</v>
      </c>
      <c r="F43" s="142">
        <f t="shared" si="37"/>
        <v>2.8531468531468533</v>
      </c>
      <c r="G43" s="142">
        <f t="shared" si="37"/>
        <v>3.6713286713286717</v>
      </c>
      <c r="H43" s="142">
        <f t="shared" si="37"/>
        <v>4.3426573426573434</v>
      </c>
      <c r="I43" s="142">
        <f t="shared" si="37"/>
        <v>4.7727272727272734</v>
      </c>
      <c r="J43" s="142">
        <f t="shared" si="37"/>
        <v>4.3636363636363633</v>
      </c>
      <c r="K43" s="142">
        <f t="shared" si="37"/>
        <v>3.6818181818181817</v>
      </c>
      <c r="L43" s="142">
        <f t="shared" si="37"/>
        <v>2.7272727272727275</v>
      </c>
      <c r="M43" s="144">
        <f t="shared" si="37"/>
        <v>1.5</v>
      </c>
      <c r="N43" s="176">
        <f t="shared" si="23"/>
        <v>31.510489510489514</v>
      </c>
      <c r="R43" s="96">
        <v>7</v>
      </c>
      <c r="S43" s="97">
        <f t="shared" si="24"/>
        <v>0.20491803278688525</v>
      </c>
      <c r="T43" s="97">
        <f t="shared" si="25"/>
        <v>0.39344262295081966</v>
      </c>
      <c r="U43" s="101">
        <f t="shared" si="26"/>
        <v>0.40163934426229508</v>
      </c>
      <c r="V43" s="104">
        <f t="shared" si="27"/>
        <v>0.12237762237762238</v>
      </c>
    </row>
    <row r="44" spans="1:22" ht="18.75" x14ac:dyDescent="0.3">
      <c r="A44">
        <v>8</v>
      </c>
      <c r="B44" s="151">
        <f t="shared" ref="B44" si="38">B14</f>
        <v>14</v>
      </c>
      <c r="C44" s="143">
        <f t="shared" ref="C44:M44" si="39">C14*C$36</f>
        <v>0.40384615384615385</v>
      </c>
      <c r="D44" s="142">
        <f t="shared" si="39"/>
        <v>1.048951048951049</v>
      </c>
      <c r="E44" s="142">
        <f t="shared" si="39"/>
        <v>1.8409090909090908</v>
      </c>
      <c r="F44" s="142">
        <f t="shared" si="39"/>
        <v>2.6853146853146854</v>
      </c>
      <c r="G44" s="142">
        <f t="shared" si="39"/>
        <v>3.4877622377622379</v>
      </c>
      <c r="H44" s="142">
        <f t="shared" si="39"/>
        <v>4.1538461538461542</v>
      </c>
      <c r="I44" s="142">
        <f t="shared" si="39"/>
        <v>4.5891608391608392</v>
      </c>
      <c r="J44" s="142">
        <f t="shared" si="39"/>
        <v>4.6993006993006992</v>
      </c>
      <c r="K44" s="142">
        <f t="shared" si="39"/>
        <v>3.965034965034965</v>
      </c>
      <c r="L44" s="142">
        <f t="shared" si="39"/>
        <v>2.9370629370629371</v>
      </c>
      <c r="M44" s="144">
        <f t="shared" si="39"/>
        <v>1.6153846153846154</v>
      </c>
      <c r="N44" s="145">
        <f t="shared" si="23"/>
        <v>31.426573426573427</v>
      </c>
      <c r="R44" s="96">
        <v>8</v>
      </c>
      <c r="S44" s="97">
        <f t="shared" si="24"/>
        <v>0.13114754098360656</v>
      </c>
      <c r="T44" s="97">
        <f t="shared" si="25"/>
        <v>0.34426229508196721</v>
      </c>
      <c r="U44" s="101">
        <f t="shared" si="26"/>
        <v>0.52459016393442626</v>
      </c>
      <c r="V44" s="104">
        <f t="shared" si="27"/>
        <v>0.11188811188811189</v>
      </c>
    </row>
    <row r="45" spans="1:22" ht="18.75" x14ac:dyDescent="0.3">
      <c r="A45">
        <v>9</v>
      </c>
      <c r="B45" s="151">
        <f t="shared" ref="B45" si="40">B15</f>
        <v>15</v>
      </c>
      <c r="C45" s="143">
        <f t="shared" ref="C45:M45" si="41">C15*C$36</f>
        <v>0.34615384615384615</v>
      </c>
      <c r="D45" s="142">
        <f t="shared" si="41"/>
        <v>0.94405594405594417</v>
      </c>
      <c r="E45" s="142">
        <f t="shared" si="41"/>
        <v>1.6993006993006992</v>
      </c>
      <c r="F45" s="142">
        <f t="shared" si="41"/>
        <v>2.5174825174825175</v>
      </c>
      <c r="G45" s="142">
        <f t="shared" si="41"/>
        <v>3.3041958041958042</v>
      </c>
      <c r="H45" s="142">
        <f t="shared" si="41"/>
        <v>3.9650349650349654</v>
      </c>
      <c r="I45" s="142">
        <f t="shared" si="41"/>
        <v>4.4055944055944058</v>
      </c>
      <c r="J45" s="142">
        <f t="shared" si="41"/>
        <v>4.5314685314685317</v>
      </c>
      <c r="K45" s="142">
        <f t="shared" si="41"/>
        <v>4.2482517482517483</v>
      </c>
      <c r="L45" s="142">
        <f t="shared" si="41"/>
        <v>3.1468531468531471</v>
      </c>
      <c r="M45" s="144">
        <f t="shared" si="41"/>
        <v>1.7307692307692308</v>
      </c>
      <c r="N45" s="145">
        <f t="shared" si="23"/>
        <v>30.839160839160837</v>
      </c>
      <c r="R45" s="96">
        <v>9</v>
      </c>
      <c r="S45" s="97">
        <f t="shared" si="24"/>
        <v>7.3770491803278687E-2</v>
      </c>
      <c r="T45" s="97">
        <f t="shared" si="25"/>
        <v>0.26229508196721313</v>
      </c>
      <c r="U45" s="101">
        <f t="shared" si="26"/>
        <v>0.66393442622950816</v>
      </c>
      <c r="V45" s="104">
        <f t="shared" si="27"/>
        <v>9.4405594405594401E-2</v>
      </c>
    </row>
    <row r="46" spans="1:22" ht="18.75" x14ac:dyDescent="0.3">
      <c r="A46">
        <v>10</v>
      </c>
      <c r="B46" s="151">
        <f t="shared" ref="B46" si="42">B16</f>
        <v>16</v>
      </c>
      <c r="C46" s="143">
        <f t="shared" ref="C46:M46" si="43">C16*C$36</f>
        <v>0.46153846153846156</v>
      </c>
      <c r="D46" s="142">
        <f t="shared" si="43"/>
        <v>0.83916083916083917</v>
      </c>
      <c r="E46" s="142">
        <f t="shared" si="43"/>
        <v>1.5576923076923077</v>
      </c>
      <c r="F46" s="142">
        <f t="shared" si="43"/>
        <v>2.3496503496503496</v>
      </c>
      <c r="G46" s="142">
        <f t="shared" si="43"/>
        <v>3.1206293706293708</v>
      </c>
      <c r="H46" s="142">
        <f t="shared" si="43"/>
        <v>3.7762237762237767</v>
      </c>
      <c r="I46" s="142">
        <f t="shared" si="43"/>
        <v>4.2220279720279725</v>
      </c>
      <c r="J46" s="142">
        <f t="shared" si="43"/>
        <v>4.3636363636363633</v>
      </c>
      <c r="K46" s="142">
        <f t="shared" si="43"/>
        <v>4.1066433566433567</v>
      </c>
      <c r="L46" s="142">
        <f t="shared" si="43"/>
        <v>3.3566433566433567</v>
      </c>
      <c r="M46" s="144">
        <f t="shared" si="43"/>
        <v>1.8461538461538463</v>
      </c>
      <c r="N46" s="145">
        <f t="shared" si="23"/>
        <v>30.000000000000004</v>
      </c>
      <c r="R46" s="96">
        <v>10</v>
      </c>
      <c r="S46" s="97">
        <f t="shared" si="24"/>
        <v>3.2786885245901641E-2</v>
      </c>
      <c r="T46" s="97">
        <f t="shared" si="25"/>
        <v>0.14754098360655737</v>
      </c>
      <c r="U46" s="101">
        <f t="shared" si="26"/>
        <v>0.81967213114754101</v>
      </c>
      <c r="V46" s="104">
        <f t="shared" si="27"/>
        <v>6.9930069930069935E-2</v>
      </c>
    </row>
    <row r="47" spans="1:22" ht="19.5" thickBot="1" x14ac:dyDescent="0.35">
      <c r="A47">
        <v>11</v>
      </c>
      <c r="B47" s="151">
        <f t="shared" ref="B47" si="44">B17</f>
        <v>17</v>
      </c>
      <c r="C47" s="181">
        <f t="shared" ref="C47:M47" si="45">C17*C$36</f>
        <v>0.57692307692307698</v>
      </c>
      <c r="D47" s="182">
        <f t="shared" si="45"/>
        <v>1.048951048951049</v>
      </c>
      <c r="E47" s="182">
        <f t="shared" si="45"/>
        <v>1.416083916083916</v>
      </c>
      <c r="F47" s="182">
        <f t="shared" si="45"/>
        <v>2.1818181818181817</v>
      </c>
      <c r="G47" s="182">
        <f t="shared" si="45"/>
        <v>2.9370629370629371</v>
      </c>
      <c r="H47" s="182">
        <f t="shared" si="45"/>
        <v>3.5874125874125879</v>
      </c>
      <c r="I47" s="182">
        <f t="shared" si="45"/>
        <v>4.0384615384615383</v>
      </c>
      <c r="J47" s="182">
        <f t="shared" si="45"/>
        <v>4.1958041958041958</v>
      </c>
      <c r="K47" s="182">
        <f t="shared" si="45"/>
        <v>3.965034965034965</v>
      </c>
      <c r="L47" s="182">
        <f t="shared" si="45"/>
        <v>3.2517482517482521</v>
      </c>
      <c r="M47" s="183">
        <f t="shared" si="45"/>
        <v>1.9615384615384617</v>
      </c>
      <c r="N47" s="145">
        <f t="shared" si="23"/>
        <v>29.16083916083916</v>
      </c>
      <c r="R47" s="98">
        <v>11</v>
      </c>
      <c r="S47" s="99">
        <f t="shared" si="24"/>
        <v>8.1967213114754103E-3</v>
      </c>
      <c r="T47" s="99">
        <f t="shared" si="25"/>
        <v>0</v>
      </c>
      <c r="U47" s="102">
        <f t="shared" si="26"/>
        <v>0.99180327868852458</v>
      </c>
      <c r="V47" s="105">
        <f t="shared" si="27"/>
        <v>3.8461538461538464E-2</v>
      </c>
    </row>
    <row r="48" spans="1:22" ht="19.5" thickBot="1" x14ac:dyDescent="0.35">
      <c r="B48" s="184" t="str">
        <f t="shared" ref="B48" si="46">B18</f>
        <v>max</v>
      </c>
      <c r="C48" s="185">
        <f>MAX(C37:C47)</f>
        <v>0.80769230769230771</v>
      </c>
      <c r="D48" s="185">
        <f t="shared" ref="D48:N48" si="47">MAX(D37:D47)</f>
        <v>1.6783216783216783</v>
      </c>
      <c r="E48" s="185">
        <f t="shared" si="47"/>
        <v>2.5489510489510487</v>
      </c>
      <c r="F48" s="185">
        <f t="shared" si="47"/>
        <v>3.3566433566433567</v>
      </c>
      <c r="G48" s="185">
        <f t="shared" si="47"/>
        <v>4.0384615384615383</v>
      </c>
      <c r="H48" s="185">
        <f t="shared" si="47"/>
        <v>4.5314685314685317</v>
      </c>
      <c r="I48" s="185">
        <f t="shared" si="47"/>
        <v>4.7727272727272734</v>
      </c>
      <c r="J48" s="185">
        <f t="shared" si="47"/>
        <v>4.6993006993006992</v>
      </c>
      <c r="K48" s="185">
        <f t="shared" si="47"/>
        <v>4.2482517482517483</v>
      </c>
      <c r="L48" s="185">
        <f t="shared" si="47"/>
        <v>3.3566433566433567</v>
      </c>
      <c r="M48" s="186">
        <f t="shared" si="47"/>
        <v>1.9615384615384617</v>
      </c>
      <c r="N48" s="180">
        <f t="shared" si="47"/>
        <v>31.510489510489514</v>
      </c>
      <c r="O48" s="177" t="s">
        <v>37</v>
      </c>
    </row>
    <row r="49" spans="2:26" ht="19.5" thickBot="1" x14ac:dyDescent="0.35">
      <c r="H49" s="61" t="s">
        <v>39</v>
      </c>
      <c r="I49" s="167"/>
      <c r="J49" s="78"/>
      <c r="K49" s="133"/>
      <c r="L49" s="134"/>
      <c r="N49" s="152">
        <f>SUMPRODUCT(C36:M36,C18:M18)</f>
        <v>35.999999999999993</v>
      </c>
      <c r="O49" s="178" t="s">
        <v>38</v>
      </c>
      <c r="R49" s="106" t="s">
        <v>28</v>
      </c>
      <c r="S49" s="107">
        <f>SUMPRODUCT(S37:S47,$V37:$V47)</f>
        <v>0.35245901639344263</v>
      </c>
      <c r="T49" s="107">
        <f t="shared" ref="T49:U49" si="48">SUMPRODUCT(T37:T47,$V37:$V47)</f>
        <v>0.29508196721311475</v>
      </c>
      <c r="U49" s="108">
        <f t="shared" si="48"/>
        <v>0.35245901639344263</v>
      </c>
      <c r="V49" s="197">
        <f>SUM(S49:U49)</f>
        <v>1</v>
      </c>
    </row>
    <row r="50" spans="2:26" ht="15.75" thickBot="1" x14ac:dyDescent="0.3">
      <c r="N50" s="154">
        <f>N49-N48</f>
        <v>4.4895104895104794</v>
      </c>
      <c r="O50" s="179" t="s">
        <v>45</v>
      </c>
    </row>
    <row r="51" spans="2:26" ht="19.5" thickBot="1" x14ac:dyDescent="0.35">
      <c r="C51" s="116">
        <v>1</v>
      </c>
      <c r="D51" s="116">
        <v>2</v>
      </c>
      <c r="E51" s="116">
        <v>3</v>
      </c>
      <c r="F51" s="116">
        <v>4</v>
      </c>
      <c r="G51" s="116">
        <v>5</v>
      </c>
      <c r="H51" s="116">
        <v>6</v>
      </c>
      <c r="I51" s="116">
        <v>7</v>
      </c>
      <c r="J51" s="116">
        <v>8</v>
      </c>
      <c r="K51" s="116">
        <v>9</v>
      </c>
      <c r="L51" s="116">
        <v>10</v>
      </c>
      <c r="M51" s="116">
        <v>11</v>
      </c>
      <c r="N51" s="116"/>
      <c r="R51" s="90" t="s">
        <v>14</v>
      </c>
      <c r="S51" s="91" t="s">
        <v>29</v>
      </c>
      <c r="T51" s="91" t="s">
        <v>30</v>
      </c>
      <c r="U51" s="92" t="s">
        <v>31</v>
      </c>
      <c r="W51" s="90" t="s">
        <v>14</v>
      </c>
      <c r="X51" s="91" t="s">
        <v>32</v>
      </c>
      <c r="Y51" s="91" t="s">
        <v>33</v>
      </c>
      <c r="Z51" s="91" t="s">
        <v>34</v>
      </c>
    </row>
    <row r="52" spans="2:26" ht="19.5" thickBot="1" x14ac:dyDescent="0.35">
      <c r="B52" s="115">
        <v>1</v>
      </c>
      <c r="C52" s="117">
        <f t="shared" ref="C52:M52" si="49">C7</f>
        <v>21</v>
      </c>
      <c r="D52" s="118">
        <f t="shared" si="49"/>
        <v>21</v>
      </c>
      <c r="E52" s="118">
        <f t="shared" si="49"/>
        <v>21</v>
      </c>
      <c r="F52" s="118">
        <f t="shared" si="49"/>
        <v>21</v>
      </c>
      <c r="G52" s="118">
        <f t="shared" si="49"/>
        <v>21</v>
      </c>
      <c r="H52" s="118">
        <f t="shared" si="49"/>
        <v>19</v>
      </c>
      <c r="I52" s="118">
        <f t="shared" si="49"/>
        <v>17</v>
      </c>
      <c r="J52" s="118">
        <f t="shared" si="49"/>
        <v>15</v>
      </c>
      <c r="K52" s="118">
        <f t="shared" si="49"/>
        <v>13</v>
      </c>
      <c r="L52" s="118">
        <f t="shared" si="49"/>
        <v>11</v>
      </c>
      <c r="M52" s="119">
        <f t="shared" si="49"/>
        <v>9</v>
      </c>
      <c r="R52" s="112">
        <v>1</v>
      </c>
      <c r="S52" s="113">
        <f>$V37*S37/S$49</f>
        <v>0.10822898032200358</v>
      </c>
      <c r="T52" s="113">
        <f t="shared" ref="T52:U52" si="50">$V37*T37/T$49</f>
        <v>0</v>
      </c>
      <c r="U52" s="114">
        <f t="shared" si="50"/>
        <v>8.9445438282647596E-4</v>
      </c>
      <c r="W52" s="129">
        <v>1</v>
      </c>
      <c r="X52" s="112">
        <f t="array" ref="X52:Z62">MMULT(C52:M62,S52:U62)</f>
        <v>20.020979020979016</v>
      </c>
      <c r="Y52" s="113">
        <v>18.193473193473192</v>
      </c>
      <c r="Z52" s="114">
        <v>14.884534070580582</v>
      </c>
    </row>
    <row r="53" spans="2:26" ht="19.5" thickBot="1" x14ac:dyDescent="0.35">
      <c r="B53" s="115">
        <v>2</v>
      </c>
      <c r="C53" s="120">
        <f t="shared" ref="C53:M53" si="51">C8</f>
        <v>19.5</v>
      </c>
      <c r="D53" s="117">
        <f t="shared" si="51"/>
        <v>24</v>
      </c>
      <c r="E53" s="118">
        <f t="shared" si="51"/>
        <v>24</v>
      </c>
      <c r="F53" s="118">
        <f t="shared" si="51"/>
        <v>24</v>
      </c>
      <c r="G53" s="118">
        <f t="shared" si="51"/>
        <v>24</v>
      </c>
      <c r="H53" s="118">
        <f t="shared" si="51"/>
        <v>24</v>
      </c>
      <c r="I53" s="118">
        <f t="shared" si="51"/>
        <v>22</v>
      </c>
      <c r="J53" s="118">
        <f t="shared" si="51"/>
        <v>20</v>
      </c>
      <c r="K53" s="118">
        <f t="shared" si="51"/>
        <v>18</v>
      </c>
      <c r="L53" s="118">
        <f t="shared" si="51"/>
        <v>16</v>
      </c>
      <c r="M53" s="119">
        <f t="shared" si="51"/>
        <v>14</v>
      </c>
      <c r="R53" s="96">
        <v>2</v>
      </c>
      <c r="S53" s="94">
        <f t="shared" ref="S53:U62" si="52">$V38*S38/S$49</f>
        <v>0.1626280696048138</v>
      </c>
      <c r="T53" s="94">
        <f t="shared" si="52"/>
        <v>3.4965034965034968E-2</v>
      </c>
      <c r="U53" s="95">
        <f t="shared" si="52"/>
        <v>6.5051227841925532E-3</v>
      </c>
      <c r="W53" s="130">
        <v>2</v>
      </c>
      <c r="X53" s="112">
        <v>23.024597495527729</v>
      </c>
      <c r="Y53" s="113">
        <v>22.368298368298372</v>
      </c>
      <c r="Z53" s="114">
        <v>19.600626118067979</v>
      </c>
    </row>
    <row r="54" spans="2:26" ht="19.5" thickBot="1" x14ac:dyDescent="0.35">
      <c r="B54" s="115">
        <v>3</v>
      </c>
      <c r="C54" s="120">
        <f t="shared" ref="C54:M54" si="53">C9</f>
        <v>18</v>
      </c>
      <c r="D54" s="121">
        <f t="shared" si="53"/>
        <v>22.5</v>
      </c>
      <c r="E54" s="117">
        <f t="shared" si="53"/>
        <v>27</v>
      </c>
      <c r="F54" s="118">
        <f t="shared" si="53"/>
        <v>27</v>
      </c>
      <c r="G54" s="118">
        <f t="shared" si="53"/>
        <v>27</v>
      </c>
      <c r="H54" s="118">
        <f t="shared" si="53"/>
        <v>27</v>
      </c>
      <c r="I54" s="118">
        <f t="shared" si="53"/>
        <v>27</v>
      </c>
      <c r="J54" s="118">
        <f t="shared" si="53"/>
        <v>25</v>
      </c>
      <c r="K54" s="118">
        <f t="shared" si="53"/>
        <v>23</v>
      </c>
      <c r="L54" s="118">
        <f t="shared" si="53"/>
        <v>21</v>
      </c>
      <c r="M54" s="119">
        <f t="shared" si="53"/>
        <v>19</v>
      </c>
      <c r="R54" s="96">
        <v>3</v>
      </c>
      <c r="S54" s="94">
        <f t="shared" si="52"/>
        <v>0.17783379411286387</v>
      </c>
      <c r="T54" s="94">
        <f t="shared" si="52"/>
        <v>8.3916083916083919E-2</v>
      </c>
      <c r="U54" s="95">
        <f t="shared" si="52"/>
        <v>1.9759310456984872E-2</v>
      </c>
      <c r="W54" s="130">
        <v>3</v>
      </c>
      <c r="X54" s="112">
        <v>25.085623678646936</v>
      </c>
      <c r="Y54" s="113">
        <v>26.036130536130536</v>
      </c>
      <c r="Z54" s="114">
        <v>24.076679134818669</v>
      </c>
    </row>
    <row r="55" spans="2:26" ht="21" customHeight="1" thickBot="1" x14ac:dyDescent="0.4">
      <c r="B55" s="115">
        <v>4</v>
      </c>
      <c r="C55" s="120">
        <f t="shared" ref="C55:M55" si="54">C10</f>
        <v>16.5</v>
      </c>
      <c r="D55" s="121">
        <f t="shared" si="54"/>
        <v>21</v>
      </c>
      <c r="E55" s="121">
        <f t="shared" si="54"/>
        <v>25.5</v>
      </c>
      <c r="F55" s="122">
        <f t="shared" si="54"/>
        <v>30</v>
      </c>
      <c r="G55" s="118">
        <f t="shared" si="54"/>
        <v>30</v>
      </c>
      <c r="H55" s="118">
        <f t="shared" si="54"/>
        <v>30</v>
      </c>
      <c r="I55" s="118">
        <f t="shared" si="54"/>
        <v>30</v>
      </c>
      <c r="J55" s="118">
        <f t="shared" si="54"/>
        <v>30</v>
      </c>
      <c r="K55" s="118">
        <f t="shared" si="54"/>
        <v>28</v>
      </c>
      <c r="L55" s="118">
        <f t="shared" si="54"/>
        <v>26</v>
      </c>
      <c r="M55" s="119">
        <f t="shared" si="54"/>
        <v>24</v>
      </c>
      <c r="P55" s="141" t="s">
        <v>36</v>
      </c>
      <c r="R55" s="96">
        <v>4</v>
      </c>
      <c r="S55" s="94">
        <f t="shared" si="52"/>
        <v>0.16653114327532931</v>
      </c>
      <c r="T55" s="94">
        <f t="shared" si="52"/>
        <v>0.13053613053613053</v>
      </c>
      <c r="U55" s="95">
        <f t="shared" si="52"/>
        <v>4.1632785818832327E-2</v>
      </c>
      <c r="W55" s="130">
        <v>4</v>
      </c>
      <c r="X55" s="112">
        <v>26.204098227354038</v>
      </c>
      <c r="Y55" s="113">
        <v>29.000000000000007</v>
      </c>
      <c r="Z55" s="114">
        <v>28.184908115140672</v>
      </c>
    </row>
    <row r="56" spans="2:26" ht="19.5" thickBot="1" x14ac:dyDescent="0.35">
      <c r="B56" s="115">
        <v>5</v>
      </c>
      <c r="C56" s="123">
        <f t="shared" ref="C56:M56" si="55">C11</f>
        <v>15</v>
      </c>
      <c r="D56" s="118">
        <f t="shared" si="55"/>
        <v>19.5</v>
      </c>
      <c r="E56" s="118">
        <f t="shared" si="55"/>
        <v>24</v>
      </c>
      <c r="F56" s="121">
        <f t="shared" si="55"/>
        <v>28.5</v>
      </c>
      <c r="G56" s="124">
        <f t="shared" si="55"/>
        <v>33</v>
      </c>
      <c r="H56" s="118">
        <f t="shared" si="55"/>
        <v>33</v>
      </c>
      <c r="I56" s="118">
        <f t="shared" si="55"/>
        <v>33</v>
      </c>
      <c r="J56" s="118">
        <f t="shared" si="55"/>
        <v>33</v>
      </c>
      <c r="K56" s="118">
        <f t="shared" si="55"/>
        <v>33</v>
      </c>
      <c r="L56" s="118">
        <f t="shared" si="55"/>
        <v>31</v>
      </c>
      <c r="M56" s="119">
        <f t="shared" si="55"/>
        <v>29</v>
      </c>
      <c r="R56" s="96">
        <v>5</v>
      </c>
      <c r="S56" s="94">
        <f t="shared" si="52"/>
        <v>0.13945356968612782</v>
      </c>
      <c r="T56" s="94">
        <f t="shared" si="52"/>
        <v>0.1631701631701632</v>
      </c>
      <c r="U56" s="95">
        <f t="shared" si="52"/>
        <v>7.1149780452106043E-2</v>
      </c>
      <c r="W56" s="130">
        <v>5</v>
      </c>
      <c r="X56" s="112">
        <v>26.489917059684498</v>
      </c>
      <c r="Y56" s="113">
        <v>31.115384615384613</v>
      </c>
      <c r="Z56" s="114">
        <v>31.772727272727277</v>
      </c>
    </row>
    <row r="57" spans="2:26" ht="19.5" thickBot="1" x14ac:dyDescent="0.35">
      <c r="B57" s="115">
        <v>6</v>
      </c>
      <c r="C57" s="123">
        <f t="shared" ref="C57:M57" si="56">C12</f>
        <v>13.5</v>
      </c>
      <c r="D57" s="118">
        <f t="shared" si="56"/>
        <v>18</v>
      </c>
      <c r="E57" s="118">
        <f t="shared" si="56"/>
        <v>22.5</v>
      </c>
      <c r="F57" s="121">
        <f t="shared" si="56"/>
        <v>27</v>
      </c>
      <c r="G57" s="121">
        <f t="shared" si="56"/>
        <v>31.5</v>
      </c>
      <c r="H57" s="124">
        <f t="shared" si="56"/>
        <v>36</v>
      </c>
      <c r="I57" s="118">
        <f t="shared" si="56"/>
        <v>36</v>
      </c>
      <c r="J57" s="118">
        <f t="shared" si="56"/>
        <v>36</v>
      </c>
      <c r="K57" s="118">
        <f t="shared" si="56"/>
        <v>36</v>
      </c>
      <c r="L57" s="118">
        <f t="shared" si="56"/>
        <v>36</v>
      </c>
      <c r="M57" s="119">
        <f t="shared" si="56"/>
        <v>34</v>
      </c>
      <c r="R57" s="96">
        <v>6</v>
      </c>
      <c r="S57" s="94">
        <f t="shared" si="52"/>
        <v>0.10538298910391934</v>
      </c>
      <c r="T57" s="94">
        <f t="shared" si="52"/>
        <v>0.17482517482517484</v>
      </c>
      <c r="U57" s="95">
        <f t="shared" si="52"/>
        <v>0.10538298910391934</v>
      </c>
      <c r="W57" s="130">
        <v>6</v>
      </c>
      <c r="X57" s="112">
        <v>26.108676207513412</v>
      </c>
      <c r="Y57" s="113">
        <v>32.328671328671334</v>
      </c>
      <c r="Z57" s="114">
        <v>34.684704830053661</v>
      </c>
    </row>
    <row r="58" spans="2:26" ht="19.5" thickBot="1" x14ac:dyDescent="0.35">
      <c r="B58" s="115">
        <v>7</v>
      </c>
      <c r="C58" s="123">
        <f t="shared" ref="C58:M58" si="57">C13</f>
        <v>12</v>
      </c>
      <c r="D58" s="119">
        <f t="shared" si="57"/>
        <v>16.5</v>
      </c>
      <c r="E58" s="119">
        <f t="shared" si="57"/>
        <v>21</v>
      </c>
      <c r="F58" s="125">
        <f t="shared" si="57"/>
        <v>25.5</v>
      </c>
      <c r="G58" s="126">
        <f t="shared" si="57"/>
        <v>30</v>
      </c>
      <c r="H58" s="120">
        <f t="shared" si="57"/>
        <v>34.5</v>
      </c>
      <c r="I58" s="124">
        <f t="shared" si="57"/>
        <v>39</v>
      </c>
      <c r="J58" s="118">
        <f t="shared" si="57"/>
        <v>39</v>
      </c>
      <c r="K58" s="118">
        <f t="shared" si="57"/>
        <v>39</v>
      </c>
      <c r="L58" s="118">
        <f t="shared" si="57"/>
        <v>39</v>
      </c>
      <c r="M58" s="119">
        <f t="shared" si="57"/>
        <v>39</v>
      </c>
      <c r="R58" s="96">
        <v>7</v>
      </c>
      <c r="S58" s="94">
        <f t="shared" si="52"/>
        <v>7.1149780452106043E-2</v>
      </c>
      <c r="T58" s="94">
        <f t="shared" si="52"/>
        <v>0.1631701631701632</v>
      </c>
      <c r="U58" s="95">
        <f t="shared" si="52"/>
        <v>0.13945356968612782</v>
      </c>
      <c r="W58" s="130">
        <v>7</v>
      </c>
      <c r="X58" s="112">
        <v>25.240201658806313</v>
      </c>
      <c r="Y58" s="113">
        <v>32.685314685314687</v>
      </c>
      <c r="Z58" s="114">
        <v>36.797202797202793</v>
      </c>
    </row>
    <row r="59" spans="2:26" ht="19.5" thickBot="1" x14ac:dyDescent="0.35">
      <c r="B59" s="115">
        <v>8</v>
      </c>
      <c r="C59" s="123">
        <f t="shared" ref="C59:M59" si="58">C14</f>
        <v>10.5</v>
      </c>
      <c r="D59" s="118">
        <f t="shared" si="58"/>
        <v>15</v>
      </c>
      <c r="E59" s="118">
        <f t="shared" si="58"/>
        <v>19.5</v>
      </c>
      <c r="F59" s="118">
        <f t="shared" si="58"/>
        <v>24</v>
      </c>
      <c r="G59" s="118">
        <f t="shared" si="58"/>
        <v>28.5</v>
      </c>
      <c r="H59" s="118">
        <f t="shared" si="58"/>
        <v>33</v>
      </c>
      <c r="I59" s="121">
        <f t="shared" si="58"/>
        <v>37.5</v>
      </c>
      <c r="J59" s="124">
        <f t="shared" si="58"/>
        <v>42</v>
      </c>
      <c r="K59" s="118">
        <f t="shared" si="58"/>
        <v>42</v>
      </c>
      <c r="L59" s="118">
        <f t="shared" si="58"/>
        <v>42</v>
      </c>
      <c r="M59" s="119">
        <f t="shared" si="58"/>
        <v>42</v>
      </c>
      <c r="R59" s="96">
        <v>8</v>
      </c>
      <c r="S59" s="94">
        <f t="shared" si="52"/>
        <v>4.1632785818832327E-2</v>
      </c>
      <c r="T59" s="94">
        <f t="shared" si="52"/>
        <v>0.13053613053613053</v>
      </c>
      <c r="U59" s="95">
        <f t="shared" si="52"/>
        <v>0.16653114327532931</v>
      </c>
      <c r="W59" s="130">
        <v>8</v>
      </c>
      <c r="X59" s="112">
        <v>24.049764189299069</v>
      </c>
      <c r="Y59" s="113">
        <v>32.307692307692307</v>
      </c>
      <c r="Z59" s="114">
        <v>38.065701740120346</v>
      </c>
    </row>
    <row r="60" spans="2:26" ht="19.5" thickBot="1" x14ac:dyDescent="0.35">
      <c r="B60" s="115">
        <v>9</v>
      </c>
      <c r="C60" s="123">
        <f t="shared" ref="C60:M60" si="59">C15</f>
        <v>9</v>
      </c>
      <c r="D60" s="118">
        <f t="shared" si="59"/>
        <v>13.5</v>
      </c>
      <c r="E60" s="118">
        <f t="shared" si="59"/>
        <v>18</v>
      </c>
      <c r="F60" s="118">
        <f t="shared" si="59"/>
        <v>22.5</v>
      </c>
      <c r="G60" s="118">
        <f t="shared" si="59"/>
        <v>27</v>
      </c>
      <c r="H60" s="118">
        <f t="shared" si="59"/>
        <v>31.5</v>
      </c>
      <c r="I60" s="121">
        <f t="shared" si="59"/>
        <v>36</v>
      </c>
      <c r="J60" s="121">
        <f t="shared" si="59"/>
        <v>40.5</v>
      </c>
      <c r="K60" s="124">
        <f t="shared" si="59"/>
        <v>45</v>
      </c>
      <c r="L60" s="118">
        <f t="shared" si="59"/>
        <v>45</v>
      </c>
      <c r="M60" s="119">
        <f t="shared" si="59"/>
        <v>45</v>
      </c>
      <c r="R60" s="96">
        <v>9</v>
      </c>
      <c r="S60" s="94">
        <f t="shared" si="52"/>
        <v>1.9759310456984872E-2</v>
      </c>
      <c r="T60" s="94">
        <f t="shared" si="52"/>
        <v>8.3916083916083919E-2</v>
      </c>
      <c r="U60" s="95">
        <f t="shared" si="52"/>
        <v>0.17783379411286387</v>
      </c>
      <c r="W60" s="130">
        <v>9</v>
      </c>
      <c r="X60" s="112">
        <v>22.671979183607089</v>
      </c>
      <c r="Y60" s="113">
        <v>31.342657342657343</v>
      </c>
      <c r="Z60" s="114">
        <v>38.58481053829891</v>
      </c>
    </row>
    <row r="61" spans="2:26" ht="19.5" thickBot="1" x14ac:dyDescent="0.35">
      <c r="B61" s="115">
        <v>10</v>
      </c>
      <c r="C61" s="123">
        <f t="shared" ref="C61:M61" si="60">C16</f>
        <v>12</v>
      </c>
      <c r="D61" s="118">
        <f t="shared" si="60"/>
        <v>12</v>
      </c>
      <c r="E61" s="118">
        <f t="shared" si="60"/>
        <v>16.5</v>
      </c>
      <c r="F61" s="118">
        <f t="shared" si="60"/>
        <v>21</v>
      </c>
      <c r="G61" s="118">
        <f t="shared" si="60"/>
        <v>25.5</v>
      </c>
      <c r="H61" s="118">
        <f t="shared" si="60"/>
        <v>30</v>
      </c>
      <c r="I61" s="121">
        <f t="shared" si="60"/>
        <v>34.5</v>
      </c>
      <c r="J61" s="121">
        <f t="shared" si="60"/>
        <v>39</v>
      </c>
      <c r="K61" s="121">
        <f t="shared" si="60"/>
        <v>43.5</v>
      </c>
      <c r="L61" s="124">
        <f t="shared" si="60"/>
        <v>48</v>
      </c>
      <c r="M61" s="119">
        <f t="shared" si="60"/>
        <v>48</v>
      </c>
      <c r="R61" s="96">
        <v>10</v>
      </c>
      <c r="S61" s="94">
        <f t="shared" si="52"/>
        <v>6.5051227841925532E-3</v>
      </c>
      <c r="T61" s="94">
        <f t="shared" si="52"/>
        <v>3.4965034965034968E-2</v>
      </c>
      <c r="U61" s="95">
        <f t="shared" si="52"/>
        <v>0.1626280696048138</v>
      </c>
      <c r="W61" s="130">
        <v>10</v>
      </c>
      <c r="X61" s="112">
        <v>21.692307692307693</v>
      </c>
      <c r="Y61" s="113">
        <v>30</v>
      </c>
      <c r="Z61" s="114">
        <v>38.307692307692307</v>
      </c>
    </row>
    <row r="62" spans="2:26" ht="19.5" thickBot="1" x14ac:dyDescent="0.35">
      <c r="B62" s="115">
        <v>11</v>
      </c>
      <c r="C62" s="127">
        <f t="shared" ref="C62:M62" si="61">C17</f>
        <v>15</v>
      </c>
      <c r="D62" s="119">
        <f t="shared" si="61"/>
        <v>15</v>
      </c>
      <c r="E62" s="119">
        <f t="shared" si="61"/>
        <v>15</v>
      </c>
      <c r="F62" s="119">
        <f t="shared" si="61"/>
        <v>19.5</v>
      </c>
      <c r="G62" s="119">
        <f t="shared" si="61"/>
        <v>24</v>
      </c>
      <c r="H62" s="119">
        <f t="shared" si="61"/>
        <v>28.5</v>
      </c>
      <c r="I62" s="126">
        <f t="shared" si="61"/>
        <v>33</v>
      </c>
      <c r="J62" s="126">
        <f t="shared" si="61"/>
        <v>37.5</v>
      </c>
      <c r="K62" s="126">
        <f t="shared" si="61"/>
        <v>42</v>
      </c>
      <c r="L62" s="126">
        <f t="shared" si="61"/>
        <v>46.5</v>
      </c>
      <c r="M62" s="128">
        <f t="shared" si="61"/>
        <v>51</v>
      </c>
      <c r="R62" s="98">
        <v>11</v>
      </c>
      <c r="S62" s="109">
        <f t="shared" si="52"/>
        <v>8.9445438282647596E-4</v>
      </c>
      <c r="T62" s="109">
        <f t="shared" si="52"/>
        <v>0</v>
      </c>
      <c r="U62" s="110">
        <f t="shared" si="52"/>
        <v>0.10822898032200358</v>
      </c>
      <c r="W62" s="131">
        <v>11</v>
      </c>
      <c r="X62" s="135">
        <v>21.415189461701086</v>
      </c>
      <c r="Y62" s="136">
        <v>28.657342657342657</v>
      </c>
      <c r="Z62" s="137">
        <v>37.328020816392915</v>
      </c>
    </row>
    <row r="63" spans="2:26" ht="19.5" thickBot="1" x14ac:dyDescent="0.35">
      <c r="R63" s="7"/>
      <c r="S63" s="107">
        <f>SUM(S52:S62)</f>
        <v>0.99999999999999989</v>
      </c>
      <c r="T63" s="107">
        <f t="shared" ref="T63:U63" si="62">SUM(T52:T62)</f>
        <v>1.0000000000000002</v>
      </c>
      <c r="U63" s="108">
        <f t="shared" si="62"/>
        <v>0.99999999999999989</v>
      </c>
      <c r="W63" s="132" t="s">
        <v>35</v>
      </c>
      <c r="X63" s="138">
        <f>MAX(X52:X62)</f>
        <v>26.489917059684498</v>
      </c>
      <c r="Y63" s="139">
        <f t="shared" ref="Y63:Z63" si="63">MAX(Y52:Y62)</f>
        <v>32.685314685314687</v>
      </c>
      <c r="Z63" s="140">
        <f t="shared" si="63"/>
        <v>38.58481053829891</v>
      </c>
    </row>
    <row r="64" spans="2:26" ht="18.75" x14ac:dyDescent="0.3">
      <c r="W64" s="187" t="s">
        <v>42</v>
      </c>
      <c r="X64" s="188">
        <f>SUMPRODUCT(S49:U49,X63:Z63)</f>
        <v>32.581021437578812</v>
      </c>
    </row>
    <row r="65" spans="23:24" ht="19.5" thickBot="1" x14ac:dyDescent="0.35">
      <c r="W65" s="189" t="s">
        <v>44</v>
      </c>
      <c r="X65" s="190">
        <f>N48</f>
        <v>31.510489510489514</v>
      </c>
    </row>
    <row r="66" spans="23:24" ht="19.5" thickBot="1" x14ac:dyDescent="0.35">
      <c r="W66" s="191" t="s">
        <v>43</v>
      </c>
      <c r="X66" s="153">
        <f>X64-X65</f>
        <v>1.0705319270892986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180" zoomScaleNormal="180" workbookViewId="0">
      <selection activeCell="C3" sqref="C3"/>
    </sheetView>
  </sheetViews>
  <sheetFormatPr defaultRowHeight="15" x14ac:dyDescent="0.25"/>
  <cols>
    <col min="1" max="1" width="3" bestFit="1" customWidth="1"/>
    <col min="2" max="3" width="5" customWidth="1"/>
    <col min="4" max="4" width="6.140625" customWidth="1"/>
    <col min="5" max="6" width="5.140625" customWidth="1"/>
    <col min="7" max="7" width="5.42578125" customWidth="1"/>
    <col min="8" max="8" width="5.28515625" customWidth="1"/>
    <col min="9" max="9" width="4.85546875" customWidth="1"/>
    <col min="10" max="10" width="5" customWidth="1"/>
    <col min="11" max="11" width="4.85546875" customWidth="1"/>
    <col min="12" max="12" width="4.7109375" customWidth="1"/>
    <col min="13" max="13" width="5.42578125" customWidth="1"/>
    <col min="14" max="14" width="5.85546875" customWidth="1"/>
    <col min="15" max="15" width="5.5703125" customWidth="1"/>
    <col min="16" max="17" width="6.85546875" customWidth="1"/>
    <col min="18" max="18" width="6.5703125" customWidth="1"/>
    <col min="21" max="21" width="10.5703125" customWidth="1"/>
  </cols>
  <sheetData>
    <row r="1" spans="1:21" ht="15.75" thickBo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5.75" thickBot="1" x14ac:dyDescent="0.3">
      <c r="A2" s="23"/>
      <c r="B2" s="23"/>
      <c r="C2" s="24" t="s">
        <v>0</v>
      </c>
      <c r="D2" s="25" t="s">
        <v>2</v>
      </c>
      <c r="E2" s="25" t="s">
        <v>1</v>
      </c>
      <c r="F2" s="25" t="s">
        <v>3</v>
      </c>
      <c r="G2" s="25" t="s">
        <v>4</v>
      </c>
      <c r="H2" s="26" t="s">
        <v>5</v>
      </c>
      <c r="I2" s="23"/>
      <c r="J2" s="23"/>
      <c r="K2" s="23"/>
      <c r="L2" s="23"/>
      <c r="M2" s="23"/>
      <c r="N2" s="23"/>
      <c r="O2" s="23"/>
      <c r="P2" s="23"/>
      <c r="Q2" s="27" t="s">
        <v>7</v>
      </c>
      <c r="R2" s="23"/>
    </row>
    <row r="3" spans="1:21" ht="15.75" thickBot="1" x14ac:dyDescent="0.3">
      <c r="A3" s="23"/>
      <c r="B3" s="23"/>
      <c r="C3" s="24">
        <v>7</v>
      </c>
      <c r="D3" s="25">
        <v>4</v>
      </c>
      <c r="E3" s="25">
        <v>8</v>
      </c>
      <c r="F3" s="25">
        <v>1.5</v>
      </c>
      <c r="G3" s="25">
        <v>4.5</v>
      </c>
      <c r="H3" s="26">
        <v>2</v>
      </c>
      <c r="I3" s="23"/>
      <c r="J3" s="23"/>
      <c r="K3" s="23"/>
      <c r="L3" s="23"/>
      <c r="M3" s="23"/>
      <c r="N3" s="23"/>
      <c r="O3" s="23"/>
      <c r="P3" s="23"/>
      <c r="Q3" s="28">
        <v>0.1</v>
      </c>
      <c r="R3" s="23"/>
    </row>
    <row r="4" spans="1:21" ht="15.75" thickBot="1" x14ac:dyDescent="0.3">
      <c r="A4" s="23"/>
      <c r="B4" s="23"/>
      <c r="C4" s="54" t="s">
        <v>14</v>
      </c>
      <c r="D4" s="55">
        <v>1</v>
      </c>
      <c r="E4" s="55">
        <v>2</v>
      </c>
      <c r="F4" s="55">
        <v>3</v>
      </c>
      <c r="G4" s="55">
        <v>4</v>
      </c>
      <c r="H4" s="55">
        <v>5</v>
      </c>
      <c r="I4" s="55">
        <v>6</v>
      </c>
      <c r="J4" s="55">
        <v>7</v>
      </c>
      <c r="K4" s="55">
        <v>8</v>
      </c>
      <c r="L4" s="55">
        <v>9</v>
      </c>
      <c r="M4" s="55">
        <v>10</v>
      </c>
      <c r="N4" s="56">
        <v>11</v>
      </c>
      <c r="O4" s="23"/>
      <c r="P4" s="23"/>
      <c r="Q4" s="23"/>
      <c r="R4" s="23"/>
    </row>
    <row r="5" spans="1:21" ht="15.75" thickBot="1" x14ac:dyDescent="0.3">
      <c r="A5" s="23"/>
      <c r="B5" s="23"/>
      <c r="C5" s="54" t="s">
        <v>13</v>
      </c>
      <c r="D5" s="55">
        <f>(12-D4)*D4/286</f>
        <v>3.8461538461538464E-2</v>
      </c>
      <c r="E5" s="55">
        <f t="shared" ref="E5:N5" si="0">(12-E4)*E4/286</f>
        <v>6.9930069930069935E-2</v>
      </c>
      <c r="F5" s="55">
        <f t="shared" si="0"/>
        <v>9.4405594405594401E-2</v>
      </c>
      <c r="G5" s="55">
        <f t="shared" si="0"/>
        <v>0.11188811188811189</v>
      </c>
      <c r="H5" s="55">
        <f t="shared" si="0"/>
        <v>0.12237762237762238</v>
      </c>
      <c r="I5" s="55">
        <f t="shared" si="0"/>
        <v>0.12587412587412589</v>
      </c>
      <c r="J5" s="55">
        <f t="shared" si="0"/>
        <v>0.12237762237762238</v>
      </c>
      <c r="K5" s="55">
        <f t="shared" si="0"/>
        <v>0.11188811188811189</v>
      </c>
      <c r="L5" s="55">
        <f t="shared" si="0"/>
        <v>9.4405594405594401E-2</v>
      </c>
      <c r="M5" s="55">
        <f t="shared" si="0"/>
        <v>6.9930069930069935E-2</v>
      </c>
      <c r="N5" s="56">
        <f t="shared" si="0"/>
        <v>3.8461538461538464E-2</v>
      </c>
      <c r="O5" s="23"/>
      <c r="P5" s="23"/>
      <c r="Q5" s="23"/>
      <c r="R5" s="23"/>
    </row>
    <row r="6" spans="1:21" ht="19.5" thickBot="1" x14ac:dyDescent="0.35">
      <c r="A6" s="25" t="s">
        <v>22</v>
      </c>
      <c r="B6" s="78" t="s">
        <v>18</v>
      </c>
      <c r="C6" s="29"/>
      <c r="D6" s="79">
        <f>C3</f>
        <v>7</v>
      </c>
      <c r="E6" s="79">
        <f>D6+1</f>
        <v>8</v>
      </c>
      <c r="F6" s="79">
        <f t="shared" ref="F6:N6" si="1">E6+1</f>
        <v>9</v>
      </c>
      <c r="G6" s="80">
        <f t="shared" si="1"/>
        <v>10</v>
      </c>
      <c r="H6" s="81">
        <f t="shared" si="1"/>
        <v>11</v>
      </c>
      <c r="I6" s="81">
        <f t="shared" si="1"/>
        <v>12</v>
      </c>
      <c r="J6" s="81">
        <f t="shared" si="1"/>
        <v>13</v>
      </c>
      <c r="K6" s="81">
        <f t="shared" si="1"/>
        <v>14</v>
      </c>
      <c r="L6" s="81">
        <f t="shared" si="1"/>
        <v>15</v>
      </c>
      <c r="M6" s="81">
        <f t="shared" si="1"/>
        <v>16</v>
      </c>
      <c r="N6" s="82">
        <f t="shared" si="1"/>
        <v>17</v>
      </c>
      <c r="O6" s="21" t="s">
        <v>19</v>
      </c>
      <c r="P6" s="57" t="s">
        <v>16</v>
      </c>
      <c r="Q6" s="22" t="s">
        <v>17</v>
      </c>
      <c r="R6" s="59" t="s">
        <v>21</v>
      </c>
      <c r="T6" s="16" t="s">
        <v>15</v>
      </c>
      <c r="U6" s="17"/>
    </row>
    <row r="7" spans="1:21" ht="19.5" thickBot="1" x14ac:dyDescent="0.35">
      <c r="A7" s="83">
        <v>1</v>
      </c>
      <c r="B7" s="75">
        <f>1-0.01*($C$3+A7)</f>
        <v>0.92</v>
      </c>
      <c r="C7" s="11">
        <f>$C$3</f>
        <v>7</v>
      </c>
      <c r="D7" s="31">
        <f>((D$6*$G$3-$C7*$F$3)-(IF(D$6-$C7&gt;$D$3,(D$6-$C7-$D$3)*$H$3,0)))*D$5*$B7</f>
        <v>0.74307692307692308</v>
      </c>
      <c r="E7" s="30">
        <f t="shared" ref="E7:M15" si="2">($C7*$G$3-$C7*$F$3-(IF(E$6-$C7&gt;$D$3,(E$6-$C7-$D$3)*$H$3,0)))*E$5*$B7</f>
        <v>1.3510489510489512</v>
      </c>
      <c r="F7" s="30">
        <f t="shared" si="2"/>
        <v>1.823916083916084</v>
      </c>
      <c r="G7" s="30">
        <f t="shared" si="2"/>
        <v>2.1616783216783215</v>
      </c>
      <c r="H7" s="30">
        <f t="shared" si="2"/>
        <v>2.3643356643356643</v>
      </c>
      <c r="I7" s="30">
        <f t="shared" si="2"/>
        <v>2.2002797202797204</v>
      </c>
      <c r="J7" s="30">
        <f t="shared" si="2"/>
        <v>1.9139860139860141</v>
      </c>
      <c r="K7" s="30">
        <f t="shared" si="2"/>
        <v>1.544055944055944</v>
      </c>
      <c r="L7" s="30">
        <f t="shared" si="2"/>
        <v>1.1290909090909091</v>
      </c>
      <c r="M7" s="30">
        <f t="shared" si="2"/>
        <v>0.70769230769230773</v>
      </c>
      <c r="N7" s="30">
        <f t="shared" ref="N7:N16" si="3">($C7*$G$3-$C7*$F$3-(IF(N$6-$C7&gt;$D$3,(N$6-$C7-$D$3)*$H$3,0)))*N$5*$B7</f>
        <v>0.31846153846153846</v>
      </c>
      <c r="O7" s="32">
        <f>MIN(D7:N7)</f>
        <v>0.31846153846153846</v>
      </c>
      <c r="P7" s="35">
        <f>SUM(D7:O7)</f>
        <v>16.576083916083913</v>
      </c>
      <c r="Q7" s="33">
        <f>$Q$3*P7+(1-$Q$3)*O23</f>
        <v>9.7576083916083913</v>
      </c>
      <c r="R7" s="60">
        <f>$I$5*B7</f>
        <v>0.11580419580419582</v>
      </c>
      <c r="T7" s="18" t="s">
        <v>20</v>
      </c>
      <c r="U7" s="10"/>
    </row>
    <row r="8" spans="1:21" ht="15.75" thickBot="1" x14ac:dyDescent="0.3">
      <c r="A8" s="83">
        <v>2</v>
      </c>
      <c r="B8" s="76">
        <f t="shared" ref="B8:B17" si="4">1-0.01*($C$3+A8)</f>
        <v>0.91</v>
      </c>
      <c r="C8" s="11">
        <f>C7+1</f>
        <v>8</v>
      </c>
      <c r="D8" s="35">
        <f>((D$6*$G$3-$C8*$F$3)+(IF($C8-D$6&gt;$E$3,($C8-D$6-$E$3)*($G$3),0)))*D$5*$B8</f>
        <v>0.6825</v>
      </c>
      <c r="E8" s="36">
        <f>(E$6*$G$3-$C8*$F$3)*E$5*$B8</f>
        <v>1.5272727272727273</v>
      </c>
      <c r="F8" s="30">
        <f t="shared" si="2"/>
        <v>2.061818181818182</v>
      </c>
      <c r="G8" s="30">
        <f t="shared" si="2"/>
        <v>2.4436363636363638</v>
      </c>
      <c r="H8" s="30">
        <f t="shared" si="2"/>
        <v>2.6727272727272728</v>
      </c>
      <c r="I8" s="30">
        <f t="shared" si="2"/>
        <v>2.7490909090909095</v>
      </c>
      <c r="J8" s="30">
        <f t="shared" si="2"/>
        <v>2.4500000000000002</v>
      </c>
      <c r="K8" s="30">
        <f t="shared" si="2"/>
        <v>2.0363636363636366</v>
      </c>
      <c r="L8" s="30">
        <f t="shared" si="2"/>
        <v>1.5463636363636364</v>
      </c>
      <c r="M8" s="30">
        <f t="shared" si="2"/>
        <v>1.0181818181818183</v>
      </c>
      <c r="N8" s="30">
        <f t="shared" si="3"/>
        <v>0.4900000000000001</v>
      </c>
      <c r="O8" s="32">
        <f t="shared" ref="O8:O17" si="5">MIN(D8:N8)</f>
        <v>0.4900000000000001</v>
      </c>
      <c r="P8" s="35">
        <f t="shared" ref="P8:P17" si="6">SUM(D8:O8)</f>
        <v>20.167954545454542</v>
      </c>
      <c r="Q8" s="33">
        <f t="shared" ref="Q8:Q17" si="7">$Q$3*P8+(1-$Q$3)*O24</f>
        <v>14.616795454545453</v>
      </c>
      <c r="R8" s="85">
        <f t="shared" ref="R8:R17" si="8">$I$5*B8</f>
        <v>0.11454545454545456</v>
      </c>
    </row>
    <row r="9" spans="1:21" ht="15.75" thickBot="1" x14ac:dyDescent="0.3">
      <c r="A9" s="83">
        <v>3</v>
      </c>
      <c r="B9" s="76">
        <f t="shared" si="4"/>
        <v>0.9</v>
      </c>
      <c r="C9" s="11">
        <f t="shared" ref="C9:C17" si="9">C8+1</f>
        <v>9</v>
      </c>
      <c r="D9" s="35">
        <f t="shared" ref="D9:M17" si="10">((D$6*$G$3-$C9*$F$3)+(IF($C9-D$6&gt;$E$3,($C9-D$6-$E$3)*($G$3),0)))*D$5*$B9</f>
        <v>0.62307692307692308</v>
      </c>
      <c r="E9" s="35">
        <f t="shared" si="10"/>
        <v>1.4160839160839163</v>
      </c>
      <c r="F9" s="36">
        <f>(F$6*$G$3-$C9*$F$3)*F$5*$B9</f>
        <v>2.2940559440559438</v>
      </c>
      <c r="G9" s="30">
        <f t="shared" si="2"/>
        <v>2.7188811188811188</v>
      </c>
      <c r="H9" s="30">
        <f t="shared" si="2"/>
        <v>2.9737762237762237</v>
      </c>
      <c r="I9" s="30">
        <f t="shared" si="2"/>
        <v>3.058741258741259</v>
      </c>
      <c r="J9" s="30">
        <f t="shared" si="2"/>
        <v>2.9737762237762237</v>
      </c>
      <c r="K9" s="30">
        <f t="shared" si="2"/>
        <v>2.5174825174825175</v>
      </c>
      <c r="L9" s="30">
        <f t="shared" si="2"/>
        <v>1.9541958041958041</v>
      </c>
      <c r="M9" s="30">
        <f t="shared" si="2"/>
        <v>1.3216783216783217</v>
      </c>
      <c r="N9" s="30">
        <f t="shared" si="3"/>
        <v>0.6576923076923078</v>
      </c>
      <c r="O9" s="37">
        <f t="shared" si="5"/>
        <v>0.62307692307692308</v>
      </c>
      <c r="P9" s="35">
        <f t="shared" si="6"/>
        <v>23.132517482517486</v>
      </c>
      <c r="Q9" s="38">
        <f t="shared" si="7"/>
        <v>18.513251748251747</v>
      </c>
      <c r="R9" s="42">
        <f t="shared" si="8"/>
        <v>0.1132867132867133</v>
      </c>
    </row>
    <row r="10" spans="1:21" ht="15.75" thickBot="1" x14ac:dyDescent="0.3">
      <c r="A10" s="83">
        <v>4</v>
      </c>
      <c r="B10" s="76">
        <f t="shared" si="4"/>
        <v>0.89</v>
      </c>
      <c r="C10" s="11">
        <f t="shared" si="9"/>
        <v>10</v>
      </c>
      <c r="D10" s="35">
        <f t="shared" si="10"/>
        <v>0.56480769230769234</v>
      </c>
      <c r="E10" s="35">
        <f t="shared" si="10"/>
        <v>1.3069930069930069</v>
      </c>
      <c r="F10" s="35">
        <f t="shared" si="10"/>
        <v>2.1425349650349648</v>
      </c>
      <c r="G10" s="36">
        <f>(G$6*$G$3-$C10*$F$3)*G$5*$B10</f>
        <v>2.9874125874125874</v>
      </c>
      <c r="H10" s="30">
        <f t="shared" si="2"/>
        <v>3.2674825174825179</v>
      </c>
      <c r="I10" s="30">
        <f t="shared" si="2"/>
        <v>3.3608391608391615</v>
      </c>
      <c r="J10" s="30">
        <f t="shared" si="2"/>
        <v>3.2674825174825179</v>
      </c>
      <c r="K10" s="30">
        <f t="shared" si="2"/>
        <v>2.9874125874125874</v>
      </c>
      <c r="L10" s="30">
        <f t="shared" si="2"/>
        <v>2.3525874125874124</v>
      </c>
      <c r="M10" s="30">
        <f t="shared" si="2"/>
        <v>1.6181818181818184</v>
      </c>
      <c r="N10" s="30">
        <f t="shared" si="3"/>
        <v>0.82153846153846155</v>
      </c>
      <c r="O10" s="32">
        <f t="shared" si="5"/>
        <v>0.56480769230769234</v>
      </c>
      <c r="P10" s="35">
        <f t="shared" si="6"/>
        <v>25.242080419580422</v>
      </c>
      <c r="Q10" s="33">
        <f t="shared" si="7"/>
        <v>17.374208041958042</v>
      </c>
      <c r="R10" s="42">
        <f t="shared" si="8"/>
        <v>0.11202797202797204</v>
      </c>
    </row>
    <row r="11" spans="1:21" ht="15.75" thickBot="1" x14ac:dyDescent="0.3">
      <c r="A11" s="83">
        <v>5</v>
      </c>
      <c r="B11" s="76">
        <f t="shared" si="4"/>
        <v>0.88</v>
      </c>
      <c r="C11" s="11">
        <f t="shared" si="9"/>
        <v>11</v>
      </c>
      <c r="D11" s="35">
        <f t="shared" si="10"/>
        <v>0.50769230769230778</v>
      </c>
      <c r="E11" s="35">
        <f t="shared" si="10"/>
        <v>1.2000000000000002</v>
      </c>
      <c r="F11" s="35">
        <f t="shared" si="10"/>
        <v>1.993846153846154</v>
      </c>
      <c r="G11" s="35">
        <f t="shared" si="10"/>
        <v>2.8061538461538462</v>
      </c>
      <c r="H11" s="36">
        <f>(H$6*$G$3-$C11*$F$3)*H$5*$B11</f>
        <v>3.5538461538461537</v>
      </c>
      <c r="I11" s="30">
        <f t="shared" si="2"/>
        <v>3.6553846153846159</v>
      </c>
      <c r="J11" s="30">
        <f t="shared" si="2"/>
        <v>3.5538461538461537</v>
      </c>
      <c r="K11" s="30">
        <f t="shared" si="2"/>
        <v>3.2492307692307696</v>
      </c>
      <c r="L11" s="30">
        <f t="shared" si="2"/>
        <v>2.7415384615384615</v>
      </c>
      <c r="M11" s="30">
        <f t="shared" si="2"/>
        <v>1.9076923076923078</v>
      </c>
      <c r="N11" s="30">
        <f t="shared" si="3"/>
        <v>0.98153846153846158</v>
      </c>
      <c r="O11" s="32">
        <f t="shared" si="5"/>
        <v>0.50769230769230778</v>
      </c>
      <c r="P11" s="35">
        <f t="shared" si="6"/>
        <v>26.658461538461545</v>
      </c>
      <c r="Q11" s="173">
        <f t="shared" si="7"/>
        <v>16.165846153846154</v>
      </c>
      <c r="R11" s="42">
        <f t="shared" si="8"/>
        <v>0.11076923076923079</v>
      </c>
    </row>
    <row r="12" spans="1:21" ht="15.75" thickBot="1" x14ac:dyDescent="0.3">
      <c r="A12" s="83">
        <v>6</v>
      </c>
      <c r="B12" s="76">
        <f t="shared" si="4"/>
        <v>0.87</v>
      </c>
      <c r="C12" s="11">
        <f t="shared" si="9"/>
        <v>12</v>
      </c>
      <c r="D12" s="35">
        <f t="shared" si="10"/>
        <v>0.45173076923076927</v>
      </c>
      <c r="E12" s="35">
        <f t="shared" si="10"/>
        <v>1.0951048951048952</v>
      </c>
      <c r="F12" s="35">
        <f t="shared" si="10"/>
        <v>1.8479895104895105</v>
      </c>
      <c r="G12" s="35">
        <f t="shared" si="10"/>
        <v>2.6282517482517482</v>
      </c>
      <c r="H12" s="35">
        <f t="shared" si="10"/>
        <v>3.3537587412587415</v>
      </c>
      <c r="I12" s="36">
        <f>(I$6*$G$3-$C12*$F$3)*I$5*$B12</f>
        <v>3.9423776223776223</v>
      </c>
      <c r="J12" s="30">
        <f t="shared" si="2"/>
        <v>3.8328671328671331</v>
      </c>
      <c r="K12" s="30">
        <f t="shared" si="2"/>
        <v>3.5043356643356645</v>
      </c>
      <c r="L12" s="30">
        <f t="shared" si="2"/>
        <v>2.9567832167832164</v>
      </c>
      <c r="M12" s="30">
        <f t="shared" si="2"/>
        <v>2.1902097902097903</v>
      </c>
      <c r="N12" s="30">
        <f t="shared" si="3"/>
        <v>1.1376923076923078</v>
      </c>
      <c r="O12" s="32">
        <f t="shared" si="5"/>
        <v>0.45173076923076927</v>
      </c>
      <c r="P12" s="58">
        <f t="shared" si="6"/>
        <v>27.392832167832168</v>
      </c>
      <c r="Q12" s="33">
        <f t="shared" si="7"/>
        <v>14.889283216783218</v>
      </c>
      <c r="R12" s="42">
        <f t="shared" si="8"/>
        <v>0.10951048951048951</v>
      </c>
    </row>
    <row r="13" spans="1:21" ht="15.75" thickBot="1" x14ac:dyDescent="0.3">
      <c r="A13" s="83">
        <v>7</v>
      </c>
      <c r="B13" s="76">
        <f t="shared" si="4"/>
        <v>0.86</v>
      </c>
      <c r="C13" s="11">
        <f t="shared" si="9"/>
        <v>13</v>
      </c>
      <c r="D13" s="35">
        <f t="shared" si="10"/>
        <v>0.39692307692307693</v>
      </c>
      <c r="E13" s="35">
        <f t="shared" si="10"/>
        <v>0.99230769230769245</v>
      </c>
      <c r="F13" s="35">
        <f t="shared" si="10"/>
        <v>1.7049650349650349</v>
      </c>
      <c r="G13" s="35">
        <f t="shared" si="10"/>
        <v>2.4537062937062939</v>
      </c>
      <c r="H13" s="35">
        <f t="shared" si="10"/>
        <v>3.1573426573426575</v>
      </c>
      <c r="I13" s="35">
        <f t="shared" si="10"/>
        <v>3.7346853146853154</v>
      </c>
      <c r="J13" s="36">
        <f>(J$6*$G$3-$C13*$F$3)*J$5*$B13</f>
        <v>4.1045454545454554</v>
      </c>
      <c r="K13" s="30">
        <f t="shared" si="2"/>
        <v>3.7527272727272725</v>
      </c>
      <c r="L13" s="30">
        <f t="shared" si="2"/>
        <v>3.166363636363636</v>
      </c>
      <c r="M13" s="30">
        <f t="shared" si="2"/>
        <v>2.3454545454545457</v>
      </c>
      <c r="N13" s="30">
        <f t="shared" si="3"/>
        <v>1.29</v>
      </c>
      <c r="O13" s="32">
        <f t="shared" si="5"/>
        <v>0.39692307692307693</v>
      </c>
      <c r="P13" s="174">
        <f t="shared" si="6"/>
        <v>27.495944055944054</v>
      </c>
      <c r="Q13" s="33">
        <f t="shared" si="7"/>
        <v>13.549594405594407</v>
      </c>
      <c r="R13" s="42">
        <f t="shared" si="8"/>
        <v>0.10825174825174826</v>
      </c>
    </row>
    <row r="14" spans="1:21" ht="15.75" thickBot="1" x14ac:dyDescent="0.3">
      <c r="A14" s="83">
        <v>8</v>
      </c>
      <c r="B14" s="76">
        <f t="shared" si="4"/>
        <v>0.85</v>
      </c>
      <c r="C14" s="11">
        <f t="shared" si="9"/>
        <v>14</v>
      </c>
      <c r="D14" s="35">
        <f t="shared" si="10"/>
        <v>0.34326923076923077</v>
      </c>
      <c r="E14" s="35">
        <f t="shared" si="10"/>
        <v>0.89160839160839156</v>
      </c>
      <c r="F14" s="35">
        <f t="shared" si="10"/>
        <v>1.5647727272727272</v>
      </c>
      <c r="G14" s="35">
        <f t="shared" si="10"/>
        <v>2.2825174825174828</v>
      </c>
      <c r="H14" s="35">
        <f t="shared" si="10"/>
        <v>2.9645979020979021</v>
      </c>
      <c r="I14" s="35">
        <f t="shared" si="10"/>
        <v>3.5307692307692311</v>
      </c>
      <c r="J14" s="35">
        <f t="shared" si="10"/>
        <v>3.9007867132867133</v>
      </c>
      <c r="K14" s="36">
        <f>(K$6*$G$3-$C14*$F$3)*K$5*$B14</f>
        <v>3.9944055944055941</v>
      </c>
      <c r="L14" s="30">
        <f t="shared" si="2"/>
        <v>3.3702797202797203</v>
      </c>
      <c r="M14" s="30">
        <f t="shared" si="2"/>
        <v>2.4965034965034967</v>
      </c>
      <c r="N14" s="30">
        <f t="shared" si="3"/>
        <v>1.3730769230769231</v>
      </c>
      <c r="O14" s="32">
        <f t="shared" si="5"/>
        <v>0.34326923076923077</v>
      </c>
      <c r="P14" s="35">
        <f t="shared" si="6"/>
        <v>27.055856643356645</v>
      </c>
      <c r="Q14" s="33">
        <f t="shared" si="7"/>
        <v>12.155585664335666</v>
      </c>
      <c r="R14" s="42">
        <f t="shared" si="8"/>
        <v>0.106993006993007</v>
      </c>
    </row>
    <row r="15" spans="1:21" ht="15.75" thickBot="1" x14ac:dyDescent="0.3">
      <c r="A15" s="83">
        <v>9</v>
      </c>
      <c r="B15" s="76">
        <f t="shared" si="4"/>
        <v>0.84</v>
      </c>
      <c r="C15" s="11">
        <f t="shared" si="9"/>
        <v>15</v>
      </c>
      <c r="D15" s="35">
        <f t="shared" si="10"/>
        <v>0.29076923076923072</v>
      </c>
      <c r="E15" s="35">
        <f t="shared" si="10"/>
        <v>0.79300699300699307</v>
      </c>
      <c r="F15" s="35">
        <f t="shared" si="10"/>
        <v>1.4274125874125871</v>
      </c>
      <c r="G15" s="35">
        <f t="shared" si="10"/>
        <v>2.1146853146853148</v>
      </c>
      <c r="H15" s="35">
        <f t="shared" si="10"/>
        <v>2.7755244755244752</v>
      </c>
      <c r="I15" s="35">
        <f t="shared" si="10"/>
        <v>3.3306293706293708</v>
      </c>
      <c r="J15" s="35">
        <f t="shared" si="10"/>
        <v>3.7006993006993008</v>
      </c>
      <c r="K15" s="35">
        <f t="shared" si="10"/>
        <v>3.8064335664335665</v>
      </c>
      <c r="L15" s="36">
        <f>(L$6*$G$3-$C15*$F$3)*L$5*$B15</f>
        <v>3.5685314685314684</v>
      </c>
      <c r="M15" s="30">
        <f t="shared" si="2"/>
        <v>2.6433566433566433</v>
      </c>
      <c r="N15" s="30">
        <f t="shared" si="3"/>
        <v>1.4538461538461538</v>
      </c>
      <c r="O15" s="32">
        <f t="shared" si="5"/>
        <v>0.29076923076923072</v>
      </c>
      <c r="P15" s="35">
        <f t="shared" si="6"/>
        <v>26.195664335664336</v>
      </c>
      <c r="Q15" s="33">
        <f t="shared" si="7"/>
        <v>10.719566433566433</v>
      </c>
      <c r="R15" s="42">
        <f t="shared" si="8"/>
        <v>0.10573426573426574</v>
      </c>
    </row>
    <row r="16" spans="1:21" ht="15.75" thickBot="1" x14ac:dyDescent="0.3">
      <c r="A16" s="83">
        <v>10</v>
      </c>
      <c r="B16" s="76">
        <f t="shared" si="4"/>
        <v>0.83</v>
      </c>
      <c r="C16" s="11">
        <f t="shared" si="9"/>
        <v>16</v>
      </c>
      <c r="D16" s="35">
        <f t="shared" si="10"/>
        <v>0.38307692307692309</v>
      </c>
      <c r="E16" s="35">
        <f t="shared" si="10"/>
        <v>0.69650349650349652</v>
      </c>
      <c r="F16" s="35">
        <f t="shared" si="10"/>
        <v>1.2928846153846154</v>
      </c>
      <c r="G16" s="35">
        <f t="shared" si="10"/>
        <v>1.9502097902097901</v>
      </c>
      <c r="H16" s="35">
        <f t="shared" si="10"/>
        <v>2.5901223776223778</v>
      </c>
      <c r="I16" s="35">
        <f t="shared" si="10"/>
        <v>3.1342657342657345</v>
      </c>
      <c r="J16" s="35">
        <f t="shared" si="10"/>
        <v>3.5042832167832172</v>
      </c>
      <c r="K16" s="35">
        <f t="shared" si="10"/>
        <v>3.6218181818181812</v>
      </c>
      <c r="L16" s="35">
        <f t="shared" si="10"/>
        <v>3.4085139860139857</v>
      </c>
      <c r="M16" s="36">
        <f>(M$6*$G$3-$C16*$F$3)*M$5*$B16</f>
        <v>2.7860139860139861</v>
      </c>
      <c r="N16" s="30">
        <f t="shared" si="3"/>
        <v>1.5323076923076924</v>
      </c>
      <c r="O16" s="32">
        <f t="shared" si="5"/>
        <v>0.38307692307692309</v>
      </c>
      <c r="P16" s="35">
        <f t="shared" si="6"/>
        <v>25.283076923076926</v>
      </c>
      <c r="Q16" s="33">
        <f t="shared" si="7"/>
        <v>13.328307692307693</v>
      </c>
      <c r="R16" s="42">
        <f t="shared" si="8"/>
        <v>0.10447552447552448</v>
      </c>
    </row>
    <row r="17" spans="1:18" ht="15.75" thickBot="1" x14ac:dyDescent="0.3">
      <c r="A17" s="84">
        <v>11</v>
      </c>
      <c r="B17" s="77">
        <f t="shared" si="4"/>
        <v>0.82000000000000006</v>
      </c>
      <c r="C17" s="11">
        <f t="shared" si="9"/>
        <v>17</v>
      </c>
      <c r="D17" s="35">
        <f t="shared" si="10"/>
        <v>0.47307692307692317</v>
      </c>
      <c r="E17" s="35">
        <f t="shared" si="10"/>
        <v>0.86013986013986021</v>
      </c>
      <c r="F17" s="35">
        <f t="shared" si="10"/>
        <v>1.1611888111888113</v>
      </c>
      <c r="G17" s="35">
        <f t="shared" si="10"/>
        <v>1.7890909090909091</v>
      </c>
      <c r="H17" s="35">
        <f t="shared" si="10"/>
        <v>2.4083916083916086</v>
      </c>
      <c r="I17" s="35">
        <f t="shared" si="10"/>
        <v>2.9416783216783222</v>
      </c>
      <c r="J17" s="35">
        <f t="shared" si="10"/>
        <v>3.3115384615384618</v>
      </c>
      <c r="K17" s="35">
        <f t="shared" si="10"/>
        <v>3.4405594405594409</v>
      </c>
      <c r="L17" s="35">
        <f t="shared" si="10"/>
        <v>3.2513286713286718</v>
      </c>
      <c r="M17" s="35">
        <f t="shared" si="10"/>
        <v>2.6664335664335668</v>
      </c>
      <c r="N17" s="36">
        <f>(N$6*$G$3-$C17*$F$3)*N$5*$B17</f>
        <v>1.6084615384615386</v>
      </c>
      <c r="O17" s="32">
        <f t="shared" si="5"/>
        <v>0.47307692307692317</v>
      </c>
      <c r="P17" s="35">
        <f t="shared" si="6"/>
        <v>24.384965034965042</v>
      </c>
      <c r="Q17" s="33">
        <f t="shared" si="7"/>
        <v>15.938496503496504</v>
      </c>
      <c r="R17" s="42">
        <f t="shared" si="8"/>
        <v>0.10321678321678324</v>
      </c>
    </row>
    <row r="18" spans="1:18" ht="15.75" thickBot="1" x14ac:dyDescent="0.3">
      <c r="A18" s="23"/>
      <c r="B18" s="23"/>
      <c r="C18" s="171" t="s">
        <v>8</v>
      </c>
      <c r="D18" s="172">
        <f t="shared" ref="D18:N18" si="11">MAX(D7:D17)</f>
        <v>0.74307692307692308</v>
      </c>
      <c r="E18" s="172">
        <f t="shared" si="11"/>
        <v>1.5272727272727273</v>
      </c>
      <c r="F18" s="172">
        <f t="shared" si="11"/>
        <v>2.2940559440559438</v>
      </c>
      <c r="G18" s="172">
        <f t="shared" si="11"/>
        <v>2.9874125874125874</v>
      </c>
      <c r="H18" s="172">
        <f t="shared" si="11"/>
        <v>3.5538461538461537</v>
      </c>
      <c r="I18" s="172">
        <f t="shared" si="11"/>
        <v>3.9423776223776223</v>
      </c>
      <c r="J18" s="172">
        <f t="shared" si="11"/>
        <v>4.1045454545454554</v>
      </c>
      <c r="K18" s="172">
        <f t="shared" si="11"/>
        <v>3.9944055944055941</v>
      </c>
      <c r="L18" s="172">
        <f t="shared" si="11"/>
        <v>3.5685314685314684</v>
      </c>
      <c r="M18" s="172">
        <f t="shared" si="11"/>
        <v>2.7860139860139861</v>
      </c>
      <c r="N18" s="172">
        <f t="shared" si="11"/>
        <v>1.6084615384615386</v>
      </c>
      <c r="O18" s="172">
        <f>MAX(O7:O17)</f>
        <v>0.62307692307692308</v>
      </c>
      <c r="P18" s="172">
        <f t="shared" ref="P18:R18" si="12">MAX(P7:P17)</f>
        <v>27.495944055944054</v>
      </c>
      <c r="Q18" s="172">
        <f t="shared" si="12"/>
        <v>18.513251748251747</v>
      </c>
      <c r="R18" s="172">
        <f t="shared" si="12"/>
        <v>0.11580419580419582</v>
      </c>
    </row>
    <row r="19" spans="1:18" ht="15.75" thickBo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0"/>
      <c r="P19" s="40"/>
      <c r="Q19" s="40"/>
      <c r="R19" s="40"/>
    </row>
    <row r="20" spans="1:18" ht="19.5" thickBot="1" x14ac:dyDescent="0.35">
      <c r="A20" s="23"/>
      <c r="B20" s="23"/>
      <c r="C20" s="23"/>
      <c r="D20" s="23"/>
      <c r="E20" s="23"/>
      <c r="F20" s="23"/>
      <c r="G20" s="87" t="s">
        <v>23</v>
      </c>
      <c r="H20" s="89">
        <f>SUMPRODUCT(D34:N34,D5:N5)-P18</f>
        <v>8.5040559440559385</v>
      </c>
      <c r="I20" s="88" t="s">
        <v>24</v>
      </c>
      <c r="J20" s="86"/>
      <c r="K20" s="23"/>
      <c r="L20" s="23"/>
      <c r="M20" s="23"/>
      <c r="N20" s="23"/>
      <c r="O20" s="23"/>
      <c r="P20" s="23"/>
      <c r="Q20" s="23"/>
      <c r="R20" s="23"/>
    </row>
    <row r="21" spans="1:18" ht="15.75" thickBot="1" x14ac:dyDescent="0.3">
      <c r="A21" s="23"/>
      <c r="B21" s="23"/>
      <c r="C21" s="23"/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3"/>
      <c r="P21" s="23"/>
      <c r="Q21" s="23"/>
      <c r="R21" s="23"/>
    </row>
    <row r="22" spans="1:18" ht="15.75" thickBot="1" x14ac:dyDescent="0.3">
      <c r="A22" s="23"/>
      <c r="B22" s="23"/>
      <c r="C22" s="8"/>
      <c r="D22" s="6">
        <f>$C$3</f>
        <v>7</v>
      </c>
      <c r="E22" s="6">
        <f>D22+1</f>
        <v>8</v>
      </c>
      <c r="F22" s="6">
        <f t="shared" ref="F22" si="13">E22+1</f>
        <v>9</v>
      </c>
      <c r="G22" s="5">
        <f t="shared" ref="G22" si="14">F22+1</f>
        <v>10</v>
      </c>
      <c r="H22" s="1">
        <f t="shared" ref="H22" si="15">G22+1</f>
        <v>11</v>
      </c>
      <c r="I22" s="1">
        <f t="shared" ref="I22" si="16">H22+1</f>
        <v>12</v>
      </c>
      <c r="J22" s="1">
        <f t="shared" ref="J22" si="17">I22+1</f>
        <v>13</v>
      </c>
      <c r="K22" s="1">
        <f t="shared" ref="K22" si="18">J22+1</f>
        <v>14</v>
      </c>
      <c r="L22" s="1">
        <f t="shared" ref="L22" si="19">K22+1</f>
        <v>15</v>
      </c>
      <c r="M22" s="1">
        <f t="shared" ref="M22" si="20">L22+1</f>
        <v>16</v>
      </c>
      <c r="N22" s="15">
        <f t="shared" ref="N22" si="21">M22+1</f>
        <v>17</v>
      </c>
      <c r="O22" s="19" t="s">
        <v>11</v>
      </c>
      <c r="P22" s="41"/>
      <c r="Q22" s="23"/>
      <c r="R22" s="23"/>
    </row>
    <row r="23" spans="1:18" ht="15.75" thickBot="1" x14ac:dyDescent="0.3">
      <c r="A23" s="23"/>
      <c r="B23" s="23">
        <v>1</v>
      </c>
      <c r="C23" s="2">
        <f>$C$3</f>
        <v>7</v>
      </c>
      <c r="D23" s="31">
        <f>(D$6*$G$3-$C23*$F$3)-(IF(D$6-$C23&gt;$D$3,(D$6-$C23)*$H$3,0))</f>
        <v>21</v>
      </c>
      <c r="E23" s="30">
        <f>$C23*$G$3-$C23*$F$3-(IF(E$6-$C23&gt;$D$3,(E$6-$C23-$D$3)*$H$3,0))</f>
        <v>21</v>
      </c>
      <c r="F23" s="30">
        <f t="shared" ref="F23:N31" si="22">$C23*$G$3-$C23*$F$3-(IF(F$6-$C23&gt;$D$3,(F$6-$C23-$D$3)*$H$3,0))</f>
        <v>21</v>
      </c>
      <c r="G23" s="30">
        <f t="shared" si="22"/>
        <v>21</v>
      </c>
      <c r="H23" s="30">
        <f t="shared" si="22"/>
        <v>21</v>
      </c>
      <c r="I23" s="30">
        <f t="shared" si="22"/>
        <v>19</v>
      </c>
      <c r="J23" s="30">
        <f t="shared" si="22"/>
        <v>17</v>
      </c>
      <c r="K23" s="30">
        <f t="shared" si="22"/>
        <v>15</v>
      </c>
      <c r="L23" s="30">
        <f t="shared" si="22"/>
        <v>13</v>
      </c>
      <c r="M23" s="30">
        <f t="shared" si="22"/>
        <v>11</v>
      </c>
      <c r="N23" s="30">
        <f t="shared" si="22"/>
        <v>9</v>
      </c>
      <c r="O23" s="42">
        <f>MIN(D23:N23)</f>
        <v>9</v>
      </c>
      <c r="P23" s="43"/>
      <c r="Q23" s="23"/>
      <c r="R23" s="23"/>
    </row>
    <row r="24" spans="1:18" ht="15.75" thickBot="1" x14ac:dyDescent="0.3">
      <c r="A24" s="23"/>
      <c r="B24" s="23">
        <v>2</v>
      </c>
      <c r="C24" s="2">
        <f>C23+1</f>
        <v>8</v>
      </c>
      <c r="D24" s="35">
        <f>(D$6*$G$3-$C24*$F$3)+(IF($C24-D$6&gt;$E$3,($C24-D$6-$E$3)*($G$3),0))</f>
        <v>19.5</v>
      </c>
      <c r="E24" s="36">
        <f>E$6*$G$3-$C24*$F$3</f>
        <v>24</v>
      </c>
      <c r="F24" s="30">
        <f t="shared" si="22"/>
        <v>24</v>
      </c>
      <c r="G24" s="30">
        <f t="shared" si="22"/>
        <v>24</v>
      </c>
      <c r="H24" s="30">
        <f t="shared" si="22"/>
        <v>24</v>
      </c>
      <c r="I24" s="30">
        <f t="shared" si="22"/>
        <v>24</v>
      </c>
      <c r="J24" s="30">
        <f t="shared" si="22"/>
        <v>22</v>
      </c>
      <c r="K24" s="30">
        <f t="shared" si="22"/>
        <v>20</v>
      </c>
      <c r="L24" s="30">
        <f t="shared" si="22"/>
        <v>18</v>
      </c>
      <c r="M24" s="30">
        <f t="shared" si="22"/>
        <v>16</v>
      </c>
      <c r="N24" s="30">
        <f t="shared" si="22"/>
        <v>14</v>
      </c>
      <c r="O24" s="46">
        <f t="shared" ref="O24:O33" si="23">MIN(D24:N24)</f>
        <v>14</v>
      </c>
      <c r="P24" s="43"/>
      <c r="Q24" s="23"/>
      <c r="R24" s="23"/>
    </row>
    <row r="25" spans="1:18" ht="15.75" thickBot="1" x14ac:dyDescent="0.3">
      <c r="A25" s="23"/>
      <c r="B25" s="23">
        <v>3</v>
      </c>
      <c r="C25" s="2">
        <f t="shared" ref="C25:C33" si="24">C24+1</f>
        <v>9</v>
      </c>
      <c r="D25" s="35">
        <f t="shared" ref="D25:M33" si="25">(D$6*$G$3-$C25*$F$3)+(IF($C25-D$6&gt;$E$3,($C25-D$6-$E$3)*($G$3),0))</f>
        <v>18</v>
      </c>
      <c r="E25" s="35">
        <f t="shared" si="25"/>
        <v>22.5</v>
      </c>
      <c r="F25" s="36">
        <f>$C25*$G$3-$C25*$F$3</f>
        <v>27</v>
      </c>
      <c r="G25" s="30">
        <f t="shared" si="22"/>
        <v>27</v>
      </c>
      <c r="H25" s="30">
        <f t="shared" si="22"/>
        <v>27</v>
      </c>
      <c r="I25" s="30">
        <f t="shared" si="22"/>
        <v>27</v>
      </c>
      <c r="J25" s="30">
        <f t="shared" si="22"/>
        <v>27</v>
      </c>
      <c r="K25" s="30">
        <f t="shared" si="22"/>
        <v>25</v>
      </c>
      <c r="L25" s="30">
        <f t="shared" si="22"/>
        <v>23</v>
      </c>
      <c r="M25" s="30">
        <f t="shared" si="22"/>
        <v>21</v>
      </c>
      <c r="N25" s="30">
        <f t="shared" si="22"/>
        <v>19</v>
      </c>
      <c r="O25" s="48">
        <f t="shared" si="23"/>
        <v>18</v>
      </c>
      <c r="P25" s="43"/>
      <c r="Q25" s="23"/>
      <c r="R25" s="23"/>
    </row>
    <row r="26" spans="1:18" ht="15.75" thickBot="1" x14ac:dyDescent="0.3">
      <c r="A26" s="23"/>
      <c r="B26" s="23">
        <v>4</v>
      </c>
      <c r="C26" s="2">
        <f t="shared" si="24"/>
        <v>10</v>
      </c>
      <c r="D26" s="35">
        <f t="shared" si="25"/>
        <v>16.5</v>
      </c>
      <c r="E26" s="35">
        <f t="shared" si="25"/>
        <v>21</v>
      </c>
      <c r="F26" s="35">
        <f t="shared" si="25"/>
        <v>25.5</v>
      </c>
      <c r="G26" s="47">
        <f>$C26*$G$3-$C26*$F$3</f>
        <v>30</v>
      </c>
      <c r="H26" s="30">
        <f t="shared" si="22"/>
        <v>30</v>
      </c>
      <c r="I26" s="30">
        <f t="shared" si="22"/>
        <v>30</v>
      </c>
      <c r="J26" s="30">
        <f t="shared" si="22"/>
        <v>30</v>
      </c>
      <c r="K26" s="30">
        <f t="shared" si="22"/>
        <v>30</v>
      </c>
      <c r="L26" s="30">
        <f t="shared" si="22"/>
        <v>28</v>
      </c>
      <c r="M26" s="30">
        <f t="shared" si="22"/>
        <v>26</v>
      </c>
      <c r="N26" s="30">
        <f t="shared" si="22"/>
        <v>24</v>
      </c>
      <c r="O26" s="63">
        <f t="shared" si="23"/>
        <v>16.5</v>
      </c>
      <c r="P26" s="43"/>
      <c r="Q26" s="23"/>
      <c r="R26" s="23"/>
    </row>
    <row r="27" spans="1:18" ht="15.75" thickBot="1" x14ac:dyDescent="0.3">
      <c r="A27" s="23"/>
      <c r="B27" s="23">
        <v>5</v>
      </c>
      <c r="C27" s="2">
        <f t="shared" si="24"/>
        <v>11</v>
      </c>
      <c r="D27" s="35">
        <f t="shared" si="25"/>
        <v>15</v>
      </c>
      <c r="E27" s="35">
        <f t="shared" si="25"/>
        <v>19.5</v>
      </c>
      <c r="F27" s="35">
        <f t="shared" si="25"/>
        <v>24</v>
      </c>
      <c r="G27" s="35">
        <f t="shared" si="25"/>
        <v>28.5</v>
      </c>
      <c r="H27" s="49">
        <f>$C27*$G$3-$C27*$F$3</f>
        <v>33</v>
      </c>
      <c r="I27" s="30">
        <f t="shared" si="22"/>
        <v>33</v>
      </c>
      <c r="J27" s="30">
        <f t="shared" si="22"/>
        <v>33</v>
      </c>
      <c r="K27" s="30">
        <f t="shared" si="22"/>
        <v>33</v>
      </c>
      <c r="L27" s="30">
        <f t="shared" si="22"/>
        <v>33</v>
      </c>
      <c r="M27" s="30">
        <f t="shared" si="22"/>
        <v>31</v>
      </c>
      <c r="N27" s="30">
        <f t="shared" si="22"/>
        <v>29</v>
      </c>
      <c r="O27" s="46">
        <f t="shared" si="23"/>
        <v>15</v>
      </c>
      <c r="P27" s="43"/>
      <c r="Q27" s="23"/>
      <c r="R27" s="23"/>
    </row>
    <row r="28" spans="1:18" ht="15.75" thickBot="1" x14ac:dyDescent="0.3">
      <c r="A28" s="23"/>
      <c r="B28" s="23">
        <v>6</v>
      </c>
      <c r="C28" s="2">
        <f t="shared" si="24"/>
        <v>12</v>
      </c>
      <c r="D28" s="35">
        <f t="shared" si="25"/>
        <v>13.5</v>
      </c>
      <c r="E28" s="35">
        <f t="shared" si="25"/>
        <v>18</v>
      </c>
      <c r="F28" s="35">
        <f t="shared" si="25"/>
        <v>22.5</v>
      </c>
      <c r="G28" s="35">
        <f t="shared" si="25"/>
        <v>27</v>
      </c>
      <c r="H28" s="35">
        <f t="shared" si="25"/>
        <v>31.5</v>
      </c>
      <c r="I28" s="49">
        <f>$C28*$G$3-$C28*$F$3</f>
        <v>36</v>
      </c>
      <c r="J28" s="30">
        <f t="shared" si="22"/>
        <v>36</v>
      </c>
      <c r="K28" s="30">
        <f t="shared" si="22"/>
        <v>36</v>
      </c>
      <c r="L28" s="30">
        <f t="shared" si="22"/>
        <v>36</v>
      </c>
      <c r="M28" s="30">
        <f t="shared" si="22"/>
        <v>36</v>
      </c>
      <c r="N28" s="30">
        <f t="shared" si="22"/>
        <v>34</v>
      </c>
      <c r="O28" s="46">
        <f t="shared" si="23"/>
        <v>13.5</v>
      </c>
      <c r="P28" s="43"/>
      <c r="Q28" s="23"/>
      <c r="R28" s="23"/>
    </row>
    <row r="29" spans="1:18" ht="15.75" thickBot="1" x14ac:dyDescent="0.3">
      <c r="A29" s="23"/>
      <c r="B29" s="23">
        <v>7</v>
      </c>
      <c r="C29" s="2">
        <f t="shared" si="24"/>
        <v>13</v>
      </c>
      <c r="D29" s="35">
        <f t="shared" si="25"/>
        <v>12</v>
      </c>
      <c r="E29" s="35">
        <f t="shared" si="25"/>
        <v>16.5</v>
      </c>
      <c r="F29" s="35">
        <f t="shared" si="25"/>
        <v>21</v>
      </c>
      <c r="G29" s="35">
        <f t="shared" si="25"/>
        <v>25.5</v>
      </c>
      <c r="H29" s="35">
        <f t="shared" si="25"/>
        <v>30</v>
      </c>
      <c r="I29" s="35">
        <f t="shared" si="25"/>
        <v>34.5</v>
      </c>
      <c r="J29" s="49">
        <f>$C29*$G$3-$C29*$F$3</f>
        <v>39</v>
      </c>
      <c r="K29" s="30">
        <f t="shared" si="22"/>
        <v>39</v>
      </c>
      <c r="L29" s="30">
        <f t="shared" si="22"/>
        <v>39</v>
      </c>
      <c r="M29" s="30">
        <f t="shared" si="22"/>
        <v>39</v>
      </c>
      <c r="N29" s="44">
        <f>$C29*$G$3-$C29*$F$3-(IF(N$6-$C29&gt;$D$3,(N$6-$C29)*$H$3,0))</f>
        <v>39</v>
      </c>
      <c r="O29" s="46">
        <f t="shared" si="23"/>
        <v>12</v>
      </c>
      <c r="P29" s="43"/>
      <c r="Q29" s="23"/>
      <c r="R29" s="23"/>
    </row>
    <row r="30" spans="1:18" ht="15.75" thickBot="1" x14ac:dyDescent="0.3">
      <c r="A30" s="23"/>
      <c r="B30" s="23">
        <v>8</v>
      </c>
      <c r="C30" s="2">
        <f t="shared" si="24"/>
        <v>14</v>
      </c>
      <c r="D30" s="35">
        <f t="shared" si="25"/>
        <v>10.5</v>
      </c>
      <c r="E30" s="35">
        <f t="shared" si="25"/>
        <v>15</v>
      </c>
      <c r="F30" s="35">
        <f t="shared" si="25"/>
        <v>19.5</v>
      </c>
      <c r="G30" s="35">
        <f t="shared" si="25"/>
        <v>24</v>
      </c>
      <c r="H30" s="35">
        <f t="shared" si="25"/>
        <v>28.5</v>
      </c>
      <c r="I30" s="35">
        <f t="shared" si="25"/>
        <v>33</v>
      </c>
      <c r="J30" s="35">
        <f t="shared" si="25"/>
        <v>37.5</v>
      </c>
      <c r="K30" s="49">
        <f>$C30*$G$3-$C30*$F$3</f>
        <v>42</v>
      </c>
      <c r="L30" s="30">
        <f t="shared" si="22"/>
        <v>42</v>
      </c>
      <c r="M30" s="30">
        <f t="shared" si="22"/>
        <v>42</v>
      </c>
      <c r="N30" s="44">
        <f>$C30*$G$3-$C30*$F$3-(IF(N$6-$C30&gt;$D$3,(N$6-$C30)*$H$3,0))</f>
        <v>42</v>
      </c>
      <c r="O30" s="46">
        <f t="shared" si="23"/>
        <v>10.5</v>
      </c>
      <c r="P30" s="50"/>
      <c r="Q30" s="23"/>
      <c r="R30" s="23"/>
    </row>
    <row r="31" spans="1:18" ht="15.75" thickBot="1" x14ac:dyDescent="0.3">
      <c r="A31" s="23"/>
      <c r="B31" s="23">
        <v>9</v>
      </c>
      <c r="C31" s="2">
        <f t="shared" si="24"/>
        <v>15</v>
      </c>
      <c r="D31" s="35">
        <f t="shared" si="25"/>
        <v>9</v>
      </c>
      <c r="E31" s="35">
        <f t="shared" si="25"/>
        <v>13.5</v>
      </c>
      <c r="F31" s="35">
        <f t="shared" si="25"/>
        <v>18</v>
      </c>
      <c r="G31" s="35">
        <f t="shared" si="25"/>
        <v>22.5</v>
      </c>
      <c r="H31" s="35">
        <f t="shared" si="25"/>
        <v>27</v>
      </c>
      <c r="I31" s="35">
        <f t="shared" si="25"/>
        <v>31.5</v>
      </c>
      <c r="J31" s="35">
        <f t="shared" si="25"/>
        <v>36</v>
      </c>
      <c r="K31" s="35">
        <f t="shared" si="25"/>
        <v>40.5</v>
      </c>
      <c r="L31" s="49">
        <f>$C31*$G$3-$C31*$F$3</f>
        <v>45</v>
      </c>
      <c r="M31" s="30">
        <f t="shared" si="22"/>
        <v>45</v>
      </c>
      <c r="N31" s="44">
        <f>$C31*$G$3-$C31*$F$3-(IF(N$6-$C31&gt;$D$3,(N$6-$C31)*$H$3,0))</f>
        <v>45</v>
      </c>
      <c r="O31" s="46">
        <f t="shared" si="23"/>
        <v>9</v>
      </c>
      <c r="P31" s="43"/>
      <c r="Q31" s="23"/>
      <c r="R31" s="23"/>
    </row>
    <row r="32" spans="1:18" ht="15.75" thickBot="1" x14ac:dyDescent="0.3">
      <c r="A32" s="23"/>
      <c r="B32" s="23">
        <v>10</v>
      </c>
      <c r="C32" s="2">
        <f t="shared" si="24"/>
        <v>16</v>
      </c>
      <c r="D32" s="35">
        <f t="shared" si="25"/>
        <v>12</v>
      </c>
      <c r="E32" s="35">
        <f t="shared" si="25"/>
        <v>12</v>
      </c>
      <c r="F32" s="35">
        <f t="shared" si="25"/>
        <v>16.5</v>
      </c>
      <c r="G32" s="35">
        <f t="shared" si="25"/>
        <v>21</v>
      </c>
      <c r="H32" s="35">
        <f t="shared" si="25"/>
        <v>25.5</v>
      </c>
      <c r="I32" s="35">
        <f t="shared" si="25"/>
        <v>30</v>
      </c>
      <c r="J32" s="35">
        <f t="shared" si="25"/>
        <v>34.5</v>
      </c>
      <c r="K32" s="35">
        <f t="shared" si="25"/>
        <v>39</v>
      </c>
      <c r="L32" s="35">
        <f t="shared" si="25"/>
        <v>43.5</v>
      </c>
      <c r="M32" s="49">
        <f>$C32*$G$3-$C32*$F$3</f>
        <v>48</v>
      </c>
      <c r="N32" s="44">
        <f>$C32*$G$3-$C32*$F$3-(IF(N$6-$C32&gt;$D$3,(N$6-$C32)*$H$3,0))</f>
        <v>48</v>
      </c>
      <c r="O32" s="46">
        <f t="shared" si="23"/>
        <v>12</v>
      </c>
      <c r="P32" s="51"/>
      <c r="Q32" s="23"/>
      <c r="R32" s="23"/>
    </row>
    <row r="33" spans="1:18" ht="15.75" thickBot="1" x14ac:dyDescent="0.3">
      <c r="A33" s="23"/>
      <c r="B33" s="23">
        <v>11</v>
      </c>
      <c r="C33" s="2">
        <f t="shared" si="24"/>
        <v>17</v>
      </c>
      <c r="D33" s="35">
        <f t="shared" si="25"/>
        <v>15</v>
      </c>
      <c r="E33" s="35">
        <f t="shared" si="25"/>
        <v>15</v>
      </c>
      <c r="F33" s="35">
        <f t="shared" si="25"/>
        <v>15</v>
      </c>
      <c r="G33" s="35">
        <f t="shared" si="25"/>
        <v>19.5</v>
      </c>
      <c r="H33" s="35">
        <f t="shared" si="25"/>
        <v>24</v>
      </c>
      <c r="I33" s="35">
        <f t="shared" si="25"/>
        <v>28.5</v>
      </c>
      <c r="J33" s="35">
        <f t="shared" si="25"/>
        <v>33</v>
      </c>
      <c r="K33" s="35">
        <f t="shared" si="25"/>
        <v>37.5</v>
      </c>
      <c r="L33" s="35">
        <f t="shared" si="25"/>
        <v>42</v>
      </c>
      <c r="M33" s="35">
        <f t="shared" si="25"/>
        <v>46.5</v>
      </c>
      <c r="N33" s="52">
        <f>$C33*$G$3-$C33*$F$3</f>
        <v>51</v>
      </c>
      <c r="O33" s="53">
        <f t="shared" si="23"/>
        <v>15</v>
      </c>
      <c r="P33" s="43"/>
      <c r="Q33" s="23"/>
      <c r="R33" s="23"/>
    </row>
    <row r="34" spans="1:18" ht="15.75" thickBot="1" x14ac:dyDescent="0.3">
      <c r="A34" s="23"/>
      <c r="B34" s="23"/>
      <c r="C34" s="171" t="s">
        <v>8</v>
      </c>
      <c r="D34" s="172">
        <f t="shared" ref="D34:N34" si="26">MAX(D23:D33)</f>
        <v>21</v>
      </c>
      <c r="E34" s="172">
        <f t="shared" si="26"/>
        <v>24</v>
      </c>
      <c r="F34" s="172">
        <f t="shared" si="26"/>
        <v>27</v>
      </c>
      <c r="G34" s="172">
        <f t="shared" si="26"/>
        <v>30</v>
      </c>
      <c r="H34" s="172">
        <f t="shared" si="26"/>
        <v>33</v>
      </c>
      <c r="I34" s="172">
        <f t="shared" si="26"/>
        <v>36</v>
      </c>
      <c r="J34" s="172">
        <f t="shared" si="26"/>
        <v>39</v>
      </c>
      <c r="K34" s="172">
        <f t="shared" si="26"/>
        <v>42</v>
      </c>
      <c r="L34" s="172">
        <f t="shared" si="26"/>
        <v>45</v>
      </c>
      <c r="M34" s="172">
        <f t="shared" si="26"/>
        <v>48</v>
      </c>
      <c r="N34" s="172">
        <f t="shared" si="26"/>
        <v>51</v>
      </c>
      <c r="O34" s="172">
        <f>MAX(O23:O33)</f>
        <v>18</v>
      </c>
      <c r="P34" s="43"/>
      <c r="Q34" s="23"/>
      <c r="R34" s="23"/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9" sqref="I29"/>
    </sheetView>
  </sheetViews>
  <sheetFormatPr defaultRowHeight="15" x14ac:dyDescent="0.25"/>
  <cols>
    <col min="1" max="1" width="7.85546875" customWidth="1"/>
    <col min="2" max="2" width="11.140625" customWidth="1"/>
    <col min="3" max="3" width="9.28515625" bestFit="1" customWidth="1"/>
    <col min="4" max="4" width="10.42578125" customWidth="1"/>
    <col min="5" max="5" width="9.5703125" customWidth="1"/>
  </cols>
  <sheetData>
    <row r="1" spans="1:5" ht="15.75" thickBot="1" x14ac:dyDescent="0.3"/>
    <row r="2" spans="1:5" ht="19.5" thickBot="1" x14ac:dyDescent="0.35">
      <c r="A2" s="90" t="s">
        <v>14</v>
      </c>
      <c r="B2" s="91" t="s">
        <v>25</v>
      </c>
      <c r="C2" s="91" t="s">
        <v>26</v>
      </c>
      <c r="D2" s="92" t="s">
        <v>27</v>
      </c>
      <c r="E2" s="111" t="s">
        <v>13</v>
      </c>
    </row>
    <row r="3" spans="1:5" ht="18.75" x14ac:dyDescent="0.3">
      <c r="A3" s="93">
        <v>1</v>
      </c>
      <c r="B3" s="94">
        <f>((12-A3)^2)/122</f>
        <v>0.99180327868852458</v>
      </c>
      <c r="C3" s="94">
        <f>2*(11-A3)*(A3-1)/122</f>
        <v>0</v>
      </c>
      <c r="D3" s="100">
        <f>A3^2/122</f>
        <v>8.1967213114754103E-3</v>
      </c>
      <c r="E3" s="103">
        <f>(12-A3)*A3/286</f>
        <v>3.8461538461538464E-2</v>
      </c>
    </row>
    <row r="4" spans="1:5" ht="18.75" x14ac:dyDescent="0.3">
      <c r="A4" s="96">
        <v>2</v>
      </c>
      <c r="B4" s="97">
        <f t="shared" ref="B4:B13" si="0">((12-A4)^2)/122</f>
        <v>0.81967213114754101</v>
      </c>
      <c r="C4" s="97">
        <f t="shared" ref="C4:C13" si="1">2*(11-A4)*(A4-1)/122</f>
        <v>0.14754098360655737</v>
      </c>
      <c r="D4" s="101">
        <f t="shared" ref="D4:D13" si="2">A4^2/122</f>
        <v>3.2786885245901641E-2</v>
      </c>
      <c r="E4" s="104">
        <f t="shared" ref="E4:E13" si="3">(12-A4)*A4/286</f>
        <v>6.9930069930069935E-2</v>
      </c>
    </row>
    <row r="5" spans="1:5" ht="18.75" x14ac:dyDescent="0.3">
      <c r="A5" s="96">
        <v>3</v>
      </c>
      <c r="B5" s="97">
        <f t="shared" si="0"/>
        <v>0.66393442622950816</v>
      </c>
      <c r="C5" s="97">
        <f t="shared" si="1"/>
        <v>0.26229508196721313</v>
      </c>
      <c r="D5" s="101">
        <f t="shared" si="2"/>
        <v>7.3770491803278687E-2</v>
      </c>
      <c r="E5" s="104">
        <f t="shared" si="3"/>
        <v>9.4405594405594401E-2</v>
      </c>
    </row>
    <row r="6" spans="1:5" ht="18.75" x14ac:dyDescent="0.3">
      <c r="A6" s="96">
        <v>4</v>
      </c>
      <c r="B6" s="97">
        <f t="shared" si="0"/>
        <v>0.52459016393442626</v>
      </c>
      <c r="C6" s="97">
        <f t="shared" si="1"/>
        <v>0.34426229508196721</v>
      </c>
      <c r="D6" s="101">
        <f t="shared" si="2"/>
        <v>0.13114754098360656</v>
      </c>
      <c r="E6" s="104">
        <f t="shared" si="3"/>
        <v>0.11188811188811189</v>
      </c>
    </row>
    <row r="7" spans="1:5" ht="18.75" x14ac:dyDescent="0.3">
      <c r="A7" s="96">
        <v>5</v>
      </c>
      <c r="B7" s="97">
        <f t="shared" si="0"/>
        <v>0.40163934426229508</v>
      </c>
      <c r="C7" s="97">
        <f t="shared" si="1"/>
        <v>0.39344262295081966</v>
      </c>
      <c r="D7" s="101">
        <f t="shared" si="2"/>
        <v>0.20491803278688525</v>
      </c>
      <c r="E7" s="104">
        <f t="shared" si="3"/>
        <v>0.12237762237762238</v>
      </c>
    </row>
    <row r="8" spans="1:5" ht="18.75" x14ac:dyDescent="0.3">
      <c r="A8" s="96">
        <v>6</v>
      </c>
      <c r="B8" s="97">
        <f t="shared" si="0"/>
        <v>0.29508196721311475</v>
      </c>
      <c r="C8" s="97">
        <f t="shared" si="1"/>
        <v>0.4098360655737705</v>
      </c>
      <c r="D8" s="101">
        <f t="shared" si="2"/>
        <v>0.29508196721311475</v>
      </c>
      <c r="E8" s="104">
        <f t="shared" si="3"/>
        <v>0.12587412587412589</v>
      </c>
    </row>
    <row r="9" spans="1:5" ht="18.75" x14ac:dyDescent="0.3">
      <c r="A9" s="96">
        <v>7</v>
      </c>
      <c r="B9" s="97">
        <f t="shared" si="0"/>
        <v>0.20491803278688525</v>
      </c>
      <c r="C9" s="97">
        <f t="shared" si="1"/>
        <v>0.39344262295081966</v>
      </c>
      <c r="D9" s="101">
        <f t="shared" si="2"/>
        <v>0.40163934426229508</v>
      </c>
      <c r="E9" s="104">
        <f t="shared" si="3"/>
        <v>0.12237762237762238</v>
      </c>
    </row>
    <row r="10" spans="1:5" ht="18.75" x14ac:dyDescent="0.3">
      <c r="A10" s="96">
        <v>8</v>
      </c>
      <c r="B10" s="97">
        <f t="shared" si="0"/>
        <v>0.13114754098360656</v>
      </c>
      <c r="C10" s="97">
        <f t="shared" si="1"/>
        <v>0.34426229508196721</v>
      </c>
      <c r="D10" s="101">
        <f t="shared" si="2"/>
        <v>0.52459016393442626</v>
      </c>
      <c r="E10" s="104">
        <f t="shared" si="3"/>
        <v>0.11188811188811189</v>
      </c>
    </row>
    <row r="11" spans="1:5" ht="18.75" x14ac:dyDescent="0.3">
      <c r="A11" s="96">
        <v>9</v>
      </c>
      <c r="B11" s="97">
        <f t="shared" si="0"/>
        <v>7.3770491803278687E-2</v>
      </c>
      <c r="C11" s="97">
        <f t="shared" si="1"/>
        <v>0.26229508196721313</v>
      </c>
      <c r="D11" s="101">
        <f t="shared" si="2"/>
        <v>0.66393442622950816</v>
      </c>
      <c r="E11" s="104">
        <f t="shared" si="3"/>
        <v>9.4405594405594401E-2</v>
      </c>
    </row>
    <row r="12" spans="1:5" ht="18.75" x14ac:dyDescent="0.3">
      <c r="A12" s="96">
        <v>10</v>
      </c>
      <c r="B12" s="97">
        <f t="shared" si="0"/>
        <v>3.2786885245901641E-2</v>
      </c>
      <c r="C12" s="97">
        <f t="shared" si="1"/>
        <v>0.14754098360655737</v>
      </c>
      <c r="D12" s="101">
        <f t="shared" si="2"/>
        <v>0.81967213114754101</v>
      </c>
      <c r="E12" s="104">
        <f t="shared" si="3"/>
        <v>6.9930069930069935E-2</v>
      </c>
    </row>
    <row r="13" spans="1:5" ht="19.5" thickBot="1" x14ac:dyDescent="0.35">
      <c r="A13" s="98">
        <v>11</v>
      </c>
      <c r="B13" s="99">
        <f t="shared" si="0"/>
        <v>8.1967213114754103E-3</v>
      </c>
      <c r="C13" s="99">
        <f t="shared" si="1"/>
        <v>0</v>
      </c>
      <c r="D13" s="102">
        <f t="shared" si="2"/>
        <v>0.99180327868852458</v>
      </c>
      <c r="E13" s="105">
        <f t="shared" si="3"/>
        <v>3.8461538461538464E-2</v>
      </c>
    </row>
    <row r="14" spans="1:5" ht="15.75" thickBot="1" x14ac:dyDescent="0.3"/>
    <row r="15" spans="1:5" ht="19.5" thickBot="1" x14ac:dyDescent="0.35">
      <c r="A15" s="106" t="s">
        <v>28</v>
      </c>
      <c r="B15" s="107">
        <f>SUMPRODUCT(B3:B13,$E3:$E13)</f>
        <v>0.35245901639344263</v>
      </c>
      <c r="C15" s="107">
        <f t="shared" ref="C15:D15" si="4">SUMPRODUCT(C3:C13,$E3:$E13)</f>
        <v>0.29508196721311475</v>
      </c>
      <c r="D15" s="108">
        <f t="shared" si="4"/>
        <v>0.35245901639344263</v>
      </c>
    </row>
    <row r="16" spans="1:5" ht="15.75" thickBot="1" x14ac:dyDescent="0.3"/>
    <row r="17" spans="1:4" ht="19.5" thickBot="1" x14ac:dyDescent="0.35">
      <c r="A17" s="90" t="s">
        <v>14</v>
      </c>
      <c r="B17" s="91" t="s">
        <v>29</v>
      </c>
      <c r="C17" s="91" t="s">
        <v>30</v>
      </c>
      <c r="D17" s="92" t="s">
        <v>31</v>
      </c>
    </row>
    <row r="18" spans="1:4" ht="18.75" x14ac:dyDescent="0.3">
      <c r="A18" s="93">
        <v>1</v>
      </c>
      <c r="B18" s="94">
        <f>$E3*B3/B$15</f>
        <v>0.10822898032200358</v>
      </c>
      <c r="C18" s="94">
        <f t="shared" ref="C18:D18" si="5">$E3*C3/C$15</f>
        <v>0</v>
      </c>
      <c r="D18" s="95">
        <f t="shared" si="5"/>
        <v>8.9445438282647596E-4</v>
      </c>
    </row>
    <row r="19" spans="1:4" ht="18.75" x14ac:dyDescent="0.3">
      <c r="A19" s="96">
        <v>2</v>
      </c>
      <c r="B19" s="94">
        <f t="shared" ref="B19:D28" si="6">$E4*B4/B$15</f>
        <v>0.1626280696048138</v>
      </c>
      <c r="C19" s="94">
        <f t="shared" si="6"/>
        <v>3.4965034965034968E-2</v>
      </c>
      <c r="D19" s="95">
        <f t="shared" si="6"/>
        <v>6.5051227841925532E-3</v>
      </c>
    </row>
    <row r="20" spans="1:4" ht="18.75" x14ac:dyDescent="0.3">
      <c r="A20" s="96">
        <v>3</v>
      </c>
      <c r="B20" s="94">
        <f t="shared" si="6"/>
        <v>0.17783379411286387</v>
      </c>
      <c r="C20" s="94">
        <f t="shared" si="6"/>
        <v>8.3916083916083919E-2</v>
      </c>
      <c r="D20" s="95">
        <f t="shared" si="6"/>
        <v>1.9759310456984872E-2</v>
      </c>
    </row>
    <row r="21" spans="1:4" ht="18.75" x14ac:dyDescent="0.3">
      <c r="A21" s="96">
        <v>4</v>
      </c>
      <c r="B21" s="94">
        <f t="shared" si="6"/>
        <v>0.16653114327532931</v>
      </c>
      <c r="C21" s="94">
        <f t="shared" si="6"/>
        <v>0.13053613053613053</v>
      </c>
      <c r="D21" s="95">
        <f t="shared" si="6"/>
        <v>4.1632785818832327E-2</v>
      </c>
    </row>
    <row r="22" spans="1:4" ht="18.75" x14ac:dyDescent="0.3">
      <c r="A22" s="96">
        <v>5</v>
      </c>
      <c r="B22" s="94">
        <f t="shared" si="6"/>
        <v>0.13945356968612782</v>
      </c>
      <c r="C22" s="94">
        <f t="shared" si="6"/>
        <v>0.1631701631701632</v>
      </c>
      <c r="D22" s="95">
        <f t="shared" si="6"/>
        <v>7.1149780452106043E-2</v>
      </c>
    </row>
    <row r="23" spans="1:4" ht="18.75" x14ac:dyDescent="0.3">
      <c r="A23" s="96">
        <v>6</v>
      </c>
      <c r="B23" s="94">
        <f t="shared" si="6"/>
        <v>0.10538298910391934</v>
      </c>
      <c r="C23" s="94">
        <f t="shared" si="6"/>
        <v>0.17482517482517484</v>
      </c>
      <c r="D23" s="95">
        <f t="shared" si="6"/>
        <v>0.10538298910391934</v>
      </c>
    </row>
    <row r="24" spans="1:4" ht="18.75" x14ac:dyDescent="0.3">
      <c r="A24" s="96">
        <v>7</v>
      </c>
      <c r="B24" s="94">
        <f t="shared" si="6"/>
        <v>7.1149780452106043E-2</v>
      </c>
      <c r="C24" s="94">
        <f t="shared" si="6"/>
        <v>0.1631701631701632</v>
      </c>
      <c r="D24" s="95">
        <f t="shared" si="6"/>
        <v>0.13945356968612782</v>
      </c>
    </row>
    <row r="25" spans="1:4" ht="18.75" x14ac:dyDescent="0.3">
      <c r="A25" s="96">
        <v>8</v>
      </c>
      <c r="B25" s="94">
        <f t="shared" si="6"/>
        <v>4.1632785818832327E-2</v>
      </c>
      <c r="C25" s="94">
        <f t="shared" si="6"/>
        <v>0.13053613053613053</v>
      </c>
      <c r="D25" s="95">
        <f t="shared" si="6"/>
        <v>0.16653114327532931</v>
      </c>
    </row>
    <row r="26" spans="1:4" ht="18.75" x14ac:dyDescent="0.3">
      <c r="A26" s="96">
        <v>9</v>
      </c>
      <c r="B26" s="94">
        <f t="shared" si="6"/>
        <v>1.9759310456984872E-2</v>
      </c>
      <c r="C26" s="94">
        <f t="shared" si="6"/>
        <v>8.3916083916083919E-2</v>
      </c>
      <c r="D26" s="95">
        <f t="shared" si="6"/>
        <v>0.17783379411286387</v>
      </c>
    </row>
    <row r="27" spans="1:4" ht="18.75" x14ac:dyDescent="0.3">
      <c r="A27" s="96">
        <v>10</v>
      </c>
      <c r="B27" s="94">
        <f t="shared" si="6"/>
        <v>6.5051227841925532E-3</v>
      </c>
      <c r="C27" s="94">
        <f t="shared" si="6"/>
        <v>3.4965034965034968E-2</v>
      </c>
      <c r="D27" s="95">
        <f t="shared" si="6"/>
        <v>0.1626280696048138</v>
      </c>
    </row>
    <row r="28" spans="1:4" ht="19.5" thickBot="1" x14ac:dyDescent="0.35">
      <c r="A28" s="98">
        <v>11</v>
      </c>
      <c r="B28" s="109">
        <f t="shared" si="6"/>
        <v>8.9445438282647596E-4</v>
      </c>
      <c r="C28" s="109">
        <f t="shared" si="6"/>
        <v>0</v>
      </c>
      <c r="D28" s="110">
        <f t="shared" si="6"/>
        <v>0.10822898032200358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Невизначеність</vt:lpstr>
      <vt:lpstr>Ризик</vt:lpstr>
      <vt:lpstr>Експеримент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2021-03-04T11:49:12Z</dcterms:created>
  <dcterms:modified xsi:type="dcterms:W3CDTF">2021-03-18T09:51:05Z</dcterms:modified>
</cp:coreProperties>
</file>